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6" yWindow="552" windowWidth="19812" windowHeight="9408" activeTab="1"/>
  </bookViews>
  <sheets>
    <sheet name="Rekapitulace stavby" sheetId="1" r:id="rId1"/>
    <sheet name="Položky" sheetId="2" r:id="rId2"/>
    <sheet name="Pokyny pro vyplnění" sheetId="3" r:id="rId3"/>
  </sheets>
  <definedNames>
    <definedName name="_xlnm._FilterDatabase" localSheetId="1" hidden="1">Položky!$C$90:$K$497</definedName>
    <definedName name="_xlnm.Print_Titles" localSheetId="1">Položky!$90:$90</definedName>
    <definedName name="_xlnm.Print_Titles" localSheetId="0">'Rekapitulace stavby'!$49:$49</definedName>
    <definedName name="_xlnm.Print_Area" localSheetId="2">'Pokyny pro vyplnění'!$B$2:$K$69,'Pokyny pro vyplnění'!$B$72:$K$116,'Pokyny pro vyplnění'!$B$119:$K$188,'Pokyny pro vyplnění'!$B$196:$K$216</definedName>
    <definedName name="_xlnm.Print_Area" localSheetId="1">Položky!$C$4:$J$34,Položky!$C$40:$J$74,Položky!$C$80:$K$497</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496" i="2"/>
  <c r="BH496" i="2"/>
  <c r="BG496" i="2"/>
  <c r="BF496" i="2"/>
  <c r="BE496" i="2"/>
  <c r="T496" i="2"/>
  <c r="T495" i="2" s="1"/>
  <c r="T494" i="2" s="1"/>
  <c r="R496" i="2"/>
  <c r="R495" i="2" s="1"/>
  <c r="R494" i="2" s="1"/>
  <c r="P496" i="2"/>
  <c r="P495" i="2" s="1"/>
  <c r="P494" i="2" s="1"/>
  <c r="BK496" i="2"/>
  <c r="BK495" i="2" s="1"/>
  <c r="J496" i="2"/>
  <c r="BI490" i="2"/>
  <c r="BH490" i="2"/>
  <c r="BG490" i="2"/>
  <c r="BF490" i="2"/>
  <c r="BE490" i="2"/>
  <c r="T490" i="2"/>
  <c r="T489" i="2" s="1"/>
  <c r="R490" i="2"/>
  <c r="R489" i="2" s="1"/>
  <c r="P490" i="2"/>
  <c r="P489" i="2" s="1"/>
  <c r="BK490" i="2"/>
  <c r="BK489" i="2" s="1"/>
  <c r="J489" i="2" s="1"/>
  <c r="J71" i="2" s="1"/>
  <c r="J490" i="2"/>
  <c r="BI486" i="2"/>
  <c r="BH486" i="2"/>
  <c r="BG486" i="2"/>
  <c r="BF486" i="2"/>
  <c r="BE486" i="2"/>
  <c r="T486" i="2"/>
  <c r="R486" i="2"/>
  <c r="P486" i="2"/>
  <c r="BK486" i="2"/>
  <c r="J486" i="2"/>
  <c r="BI481" i="2"/>
  <c r="BH481" i="2"/>
  <c r="BG481" i="2"/>
  <c r="BF481" i="2"/>
  <c r="T481" i="2"/>
  <c r="R481" i="2"/>
  <c r="P481" i="2"/>
  <c r="BK481" i="2"/>
  <c r="J481" i="2"/>
  <c r="BE481" i="2" s="1"/>
  <c r="BI479" i="2"/>
  <c r="BH479" i="2"/>
  <c r="BG479" i="2"/>
  <c r="BF479" i="2"/>
  <c r="BE479" i="2"/>
  <c r="T479" i="2"/>
  <c r="R479" i="2"/>
  <c r="P479" i="2"/>
  <c r="BK479" i="2"/>
  <c r="J479" i="2"/>
  <c r="BI477" i="2"/>
  <c r="BH477" i="2"/>
  <c r="BG477" i="2"/>
  <c r="BF477" i="2"/>
  <c r="T477" i="2"/>
  <c r="R477" i="2"/>
  <c r="P477" i="2"/>
  <c r="BK477" i="2"/>
  <c r="J477" i="2"/>
  <c r="BE477" i="2" s="1"/>
  <c r="BI474" i="2"/>
  <c r="BH474" i="2"/>
  <c r="BG474" i="2"/>
  <c r="BF474" i="2"/>
  <c r="BE474" i="2"/>
  <c r="T474" i="2"/>
  <c r="T473" i="2" s="1"/>
  <c r="R474" i="2"/>
  <c r="R473" i="2" s="1"/>
  <c r="P474" i="2"/>
  <c r="P473" i="2" s="1"/>
  <c r="BK474" i="2"/>
  <c r="BK473" i="2" s="1"/>
  <c r="J473" i="2" s="1"/>
  <c r="J70" i="2" s="1"/>
  <c r="J474" i="2"/>
  <c r="BI470" i="2"/>
  <c r="BH470" i="2"/>
  <c r="BG470" i="2"/>
  <c r="BF470" i="2"/>
  <c r="T470" i="2"/>
  <c r="R470" i="2"/>
  <c r="P470" i="2"/>
  <c r="BK470" i="2"/>
  <c r="J470" i="2"/>
  <c r="BE470" i="2" s="1"/>
  <c r="BI468" i="2"/>
  <c r="BH468" i="2"/>
  <c r="BG468" i="2"/>
  <c r="BF468" i="2"/>
  <c r="BE468" i="2"/>
  <c r="T468" i="2"/>
  <c r="R468" i="2"/>
  <c r="P468" i="2"/>
  <c r="BK468" i="2"/>
  <c r="J468" i="2"/>
  <c r="BI466" i="2"/>
  <c r="BH466" i="2"/>
  <c r="BG466" i="2"/>
  <c r="BF466" i="2"/>
  <c r="T466" i="2"/>
  <c r="R466" i="2"/>
  <c r="P466" i="2"/>
  <c r="BK466" i="2"/>
  <c r="J466" i="2"/>
  <c r="BE466" i="2" s="1"/>
  <c r="BI464" i="2"/>
  <c r="BH464" i="2"/>
  <c r="BG464" i="2"/>
  <c r="BF464" i="2"/>
  <c r="BE464" i="2"/>
  <c r="T464" i="2"/>
  <c r="R464" i="2"/>
  <c r="P464" i="2"/>
  <c r="BK464" i="2"/>
  <c r="J464" i="2"/>
  <c r="BI462" i="2"/>
  <c r="BH462" i="2"/>
  <c r="BG462" i="2"/>
  <c r="BF462" i="2"/>
  <c r="BE462" i="2"/>
  <c r="T462" i="2"/>
  <c r="R462" i="2"/>
  <c r="P462" i="2"/>
  <c r="BK462" i="2"/>
  <c r="J462" i="2"/>
  <c r="BI460" i="2"/>
  <c r="BH460" i="2"/>
  <c r="BG460" i="2"/>
  <c r="BF460" i="2"/>
  <c r="BE460" i="2"/>
  <c r="T460" i="2"/>
  <c r="R460" i="2"/>
  <c r="P460" i="2"/>
  <c r="BK460" i="2"/>
  <c r="J460" i="2"/>
  <c r="BI458" i="2"/>
  <c r="BH458" i="2"/>
  <c r="BG458" i="2"/>
  <c r="BF458" i="2"/>
  <c r="BE458" i="2"/>
  <c r="T458" i="2"/>
  <c r="R458" i="2"/>
  <c r="P458" i="2"/>
  <c r="BK458" i="2"/>
  <c r="J458" i="2"/>
  <c r="BI456" i="2"/>
  <c r="BH456" i="2"/>
  <c r="BG456" i="2"/>
  <c r="BF456" i="2"/>
  <c r="BE456" i="2"/>
  <c r="T456" i="2"/>
  <c r="R456" i="2"/>
  <c r="P456" i="2"/>
  <c r="BK456" i="2"/>
  <c r="J456" i="2"/>
  <c r="BI454" i="2"/>
  <c r="BH454" i="2"/>
  <c r="BG454" i="2"/>
  <c r="BF454" i="2"/>
  <c r="BE454" i="2"/>
  <c r="T454" i="2"/>
  <c r="R454" i="2"/>
  <c r="P454" i="2"/>
  <c r="BK454" i="2"/>
  <c r="J454" i="2"/>
  <c r="BI452" i="2"/>
  <c r="BH452" i="2"/>
  <c r="BG452" i="2"/>
  <c r="BF452" i="2"/>
  <c r="BE452" i="2"/>
  <c r="T452" i="2"/>
  <c r="R452" i="2"/>
  <c r="P452" i="2"/>
  <c r="BK452" i="2"/>
  <c r="J452" i="2"/>
  <c r="BI449" i="2"/>
  <c r="BH449" i="2"/>
  <c r="BG449" i="2"/>
  <c r="BF449" i="2"/>
  <c r="BE449" i="2"/>
  <c r="T449" i="2"/>
  <c r="R449" i="2"/>
  <c r="P449" i="2"/>
  <c r="BK449" i="2"/>
  <c r="J449" i="2"/>
  <c r="BI444" i="2"/>
  <c r="BH444" i="2"/>
  <c r="BG444" i="2"/>
  <c r="BF444" i="2"/>
  <c r="BE444" i="2"/>
  <c r="T444" i="2"/>
  <c r="R444" i="2"/>
  <c r="P444" i="2"/>
  <c r="BK444" i="2"/>
  <c r="J444" i="2"/>
  <c r="BI441" i="2"/>
  <c r="BH441" i="2"/>
  <c r="BG441" i="2"/>
  <c r="BF441" i="2"/>
  <c r="BE441" i="2"/>
  <c r="T441" i="2"/>
  <c r="R441" i="2"/>
  <c r="P441" i="2"/>
  <c r="BK441" i="2"/>
  <c r="J441" i="2"/>
  <c r="BI438" i="2"/>
  <c r="BH438" i="2"/>
  <c r="BG438" i="2"/>
  <c r="BF438" i="2"/>
  <c r="BE438" i="2"/>
  <c r="T438" i="2"/>
  <c r="R438" i="2"/>
  <c r="P438" i="2"/>
  <c r="BK438" i="2"/>
  <c r="J438" i="2"/>
  <c r="BI435" i="2"/>
  <c r="BH435" i="2"/>
  <c r="BG435" i="2"/>
  <c r="BF435" i="2"/>
  <c r="BE435" i="2"/>
  <c r="T435" i="2"/>
  <c r="R435" i="2"/>
  <c r="P435" i="2"/>
  <c r="BK435" i="2"/>
  <c r="J435" i="2"/>
  <c r="BI432" i="2"/>
  <c r="BH432" i="2"/>
  <c r="BG432" i="2"/>
  <c r="BF432" i="2"/>
  <c r="BE432" i="2"/>
  <c r="T432" i="2"/>
  <c r="R432" i="2"/>
  <c r="P432" i="2"/>
  <c r="BK432" i="2"/>
  <c r="J432" i="2"/>
  <c r="BI428" i="2"/>
  <c r="BH428" i="2"/>
  <c r="BG428" i="2"/>
  <c r="BF428" i="2"/>
  <c r="BE428" i="2"/>
  <c r="T428" i="2"/>
  <c r="R428" i="2"/>
  <c r="P428" i="2"/>
  <c r="BK428" i="2"/>
  <c r="J428" i="2"/>
  <c r="BI424" i="2"/>
  <c r="BH424" i="2"/>
  <c r="BG424" i="2"/>
  <c r="BF424" i="2"/>
  <c r="BE424" i="2"/>
  <c r="T424" i="2"/>
  <c r="R424" i="2"/>
  <c r="P424" i="2"/>
  <c r="BK424" i="2"/>
  <c r="J424" i="2"/>
  <c r="BI422" i="2"/>
  <c r="BH422" i="2"/>
  <c r="BG422" i="2"/>
  <c r="BF422" i="2"/>
  <c r="BE422" i="2"/>
  <c r="T422" i="2"/>
  <c r="R422" i="2"/>
  <c r="P422" i="2"/>
  <c r="BK422" i="2"/>
  <c r="J422" i="2"/>
  <c r="BI419" i="2"/>
  <c r="BH419" i="2"/>
  <c r="BG419" i="2"/>
  <c r="BF419" i="2"/>
  <c r="BE419" i="2"/>
  <c r="T419" i="2"/>
  <c r="R419" i="2"/>
  <c r="P419" i="2"/>
  <c r="BK419" i="2"/>
  <c r="J419" i="2"/>
  <c r="BI415" i="2"/>
  <c r="BH415" i="2"/>
  <c r="BG415" i="2"/>
  <c r="BF415" i="2"/>
  <c r="BE415" i="2"/>
  <c r="T415" i="2"/>
  <c r="R415" i="2"/>
  <c r="P415" i="2"/>
  <c r="BK415" i="2"/>
  <c r="J415" i="2"/>
  <c r="BI411" i="2"/>
  <c r="BH411" i="2"/>
  <c r="BG411" i="2"/>
  <c r="BF411" i="2"/>
  <c r="BE411" i="2"/>
  <c r="T411" i="2"/>
  <c r="R411" i="2"/>
  <c r="P411" i="2"/>
  <c r="BK411" i="2"/>
  <c r="J411" i="2"/>
  <c r="BI407" i="2"/>
  <c r="BH407" i="2"/>
  <c r="BG407" i="2"/>
  <c r="BF407" i="2"/>
  <c r="BE407" i="2"/>
  <c r="T407" i="2"/>
  <c r="T406" i="2" s="1"/>
  <c r="R407" i="2"/>
  <c r="R406" i="2" s="1"/>
  <c r="P407" i="2"/>
  <c r="P406" i="2" s="1"/>
  <c r="BK407" i="2"/>
  <c r="BK406" i="2" s="1"/>
  <c r="J406" i="2" s="1"/>
  <c r="J69" i="2" s="1"/>
  <c r="J407" i="2"/>
  <c r="BI403" i="2"/>
  <c r="BH403" i="2"/>
  <c r="BG403" i="2"/>
  <c r="BF403" i="2"/>
  <c r="T403" i="2"/>
  <c r="R403" i="2"/>
  <c r="P403" i="2"/>
  <c r="BK403" i="2"/>
  <c r="J403" i="2"/>
  <c r="BE403" i="2" s="1"/>
  <c r="BI397" i="2"/>
  <c r="BH397" i="2"/>
  <c r="BG397" i="2"/>
  <c r="BF397" i="2"/>
  <c r="T397" i="2"/>
  <c r="R397" i="2"/>
  <c r="P397" i="2"/>
  <c r="BK397" i="2"/>
  <c r="J397" i="2"/>
  <c r="BE397" i="2" s="1"/>
  <c r="BI392" i="2"/>
  <c r="BH392" i="2"/>
  <c r="BG392" i="2"/>
  <c r="BF392" i="2"/>
  <c r="T392" i="2"/>
  <c r="R392" i="2"/>
  <c r="P392" i="2"/>
  <c r="BK392" i="2"/>
  <c r="J392" i="2"/>
  <c r="BE392" i="2" s="1"/>
  <c r="BI385" i="2"/>
  <c r="BH385" i="2"/>
  <c r="BG385" i="2"/>
  <c r="BF385" i="2"/>
  <c r="T385" i="2"/>
  <c r="R385" i="2"/>
  <c r="P385" i="2"/>
  <c r="BK385" i="2"/>
  <c r="J385" i="2"/>
  <c r="BE385" i="2" s="1"/>
  <c r="BI382" i="2"/>
  <c r="BH382" i="2"/>
  <c r="BG382" i="2"/>
  <c r="BF382" i="2"/>
  <c r="T382" i="2"/>
  <c r="R382" i="2"/>
  <c r="P382" i="2"/>
  <c r="BK382" i="2"/>
  <c r="J382" i="2"/>
  <c r="BE382" i="2" s="1"/>
  <c r="BI377" i="2"/>
  <c r="BH377" i="2"/>
  <c r="BG377" i="2"/>
  <c r="BF377" i="2"/>
  <c r="T377" i="2"/>
  <c r="T376" i="2" s="1"/>
  <c r="R377" i="2"/>
  <c r="R376" i="2" s="1"/>
  <c r="P377" i="2"/>
  <c r="P376" i="2" s="1"/>
  <c r="BK377" i="2"/>
  <c r="BK376" i="2" s="1"/>
  <c r="J376" i="2" s="1"/>
  <c r="J68" i="2" s="1"/>
  <c r="J377" i="2"/>
  <c r="BE377" i="2" s="1"/>
  <c r="BI373" i="2"/>
  <c r="BH373" i="2"/>
  <c r="BG373" i="2"/>
  <c r="BF373" i="2"/>
  <c r="BE373" i="2"/>
  <c r="T373" i="2"/>
  <c r="R373" i="2"/>
  <c r="P373" i="2"/>
  <c r="BK373" i="2"/>
  <c r="J373" i="2"/>
  <c r="BI370" i="2"/>
  <c r="BH370" i="2"/>
  <c r="BG370" i="2"/>
  <c r="BF370" i="2"/>
  <c r="BE370" i="2"/>
  <c r="T370" i="2"/>
  <c r="R370" i="2"/>
  <c r="P370" i="2"/>
  <c r="BK370" i="2"/>
  <c r="J370" i="2"/>
  <c r="BI367" i="2"/>
  <c r="BH367" i="2"/>
  <c r="BG367" i="2"/>
  <c r="BF367" i="2"/>
  <c r="BE367" i="2"/>
  <c r="T367" i="2"/>
  <c r="R367" i="2"/>
  <c r="P367" i="2"/>
  <c r="BK367" i="2"/>
  <c r="J367" i="2"/>
  <c r="BI362" i="2"/>
  <c r="BH362" i="2"/>
  <c r="BG362" i="2"/>
  <c r="BF362" i="2"/>
  <c r="BE362" i="2"/>
  <c r="T362" i="2"/>
  <c r="R362" i="2"/>
  <c r="P362" i="2"/>
  <c r="BK362" i="2"/>
  <c r="J362" i="2"/>
  <c r="BI357" i="2"/>
  <c r="BH357" i="2"/>
  <c r="BG357" i="2"/>
  <c r="BF357" i="2"/>
  <c r="BE357" i="2"/>
  <c r="T357" i="2"/>
  <c r="R357" i="2"/>
  <c r="P357" i="2"/>
  <c r="BK357" i="2"/>
  <c r="J357" i="2"/>
  <c r="BI354" i="2"/>
  <c r="BH354" i="2"/>
  <c r="BG354" i="2"/>
  <c r="BF354" i="2"/>
  <c r="BE354" i="2"/>
  <c r="T354" i="2"/>
  <c r="R354" i="2"/>
  <c r="P354" i="2"/>
  <c r="BK354" i="2"/>
  <c r="J354" i="2"/>
  <c r="BI347" i="2"/>
  <c r="BH347" i="2"/>
  <c r="BG347" i="2"/>
  <c r="BF347" i="2"/>
  <c r="BE347" i="2"/>
  <c r="T347" i="2"/>
  <c r="R347" i="2"/>
  <c r="P347" i="2"/>
  <c r="BK347" i="2"/>
  <c r="J347" i="2"/>
  <c r="BI344" i="2"/>
  <c r="BH344" i="2"/>
  <c r="BG344" i="2"/>
  <c r="BF344" i="2"/>
  <c r="BE344" i="2"/>
  <c r="T344" i="2"/>
  <c r="R344" i="2"/>
  <c r="P344" i="2"/>
  <c r="BK344" i="2"/>
  <c r="J344" i="2"/>
  <c r="BI340" i="2"/>
  <c r="BH340" i="2"/>
  <c r="BG340" i="2"/>
  <c r="BF340" i="2"/>
  <c r="BE340" i="2"/>
  <c r="T340" i="2"/>
  <c r="R340" i="2"/>
  <c r="P340" i="2"/>
  <c r="BK340" i="2"/>
  <c r="J340" i="2"/>
  <c r="BI336" i="2"/>
  <c r="BH336" i="2"/>
  <c r="BG336" i="2"/>
  <c r="BF336" i="2"/>
  <c r="BE336" i="2"/>
  <c r="T336" i="2"/>
  <c r="R336" i="2"/>
  <c r="P336" i="2"/>
  <c r="BK336" i="2"/>
  <c r="J336" i="2"/>
  <c r="BI330" i="2"/>
  <c r="BH330" i="2"/>
  <c r="BG330" i="2"/>
  <c r="BF330" i="2"/>
  <c r="BE330" i="2"/>
  <c r="T330" i="2"/>
  <c r="R330" i="2"/>
  <c r="P330" i="2"/>
  <c r="BK330" i="2"/>
  <c r="J330" i="2"/>
  <c r="BI323" i="2"/>
  <c r="BH323" i="2"/>
  <c r="BG323" i="2"/>
  <c r="BF323" i="2"/>
  <c r="BE323" i="2"/>
  <c r="T323" i="2"/>
  <c r="R323" i="2"/>
  <c r="P323" i="2"/>
  <c r="BK323" i="2"/>
  <c r="J323" i="2"/>
  <c r="BI320" i="2"/>
  <c r="BH320" i="2"/>
  <c r="BG320" i="2"/>
  <c r="BF320" i="2"/>
  <c r="BE320" i="2"/>
  <c r="T320" i="2"/>
  <c r="R320" i="2"/>
  <c r="P320" i="2"/>
  <c r="BK320" i="2"/>
  <c r="J320" i="2"/>
  <c r="BI316" i="2"/>
  <c r="BH316" i="2"/>
  <c r="BG316" i="2"/>
  <c r="BF316" i="2"/>
  <c r="BE316" i="2"/>
  <c r="T316" i="2"/>
  <c r="R316" i="2"/>
  <c r="P316" i="2"/>
  <c r="BK316" i="2"/>
  <c r="J316" i="2"/>
  <c r="BI310" i="2"/>
  <c r="BH310" i="2"/>
  <c r="BG310" i="2"/>
  <c r="BF310" i="2"/>
  <c r="BE310" i="2"/>
  <c r="T310" i="2"/>
  <c r="R310" i="2"/>
  <c r="P310" i="2"/>
  <c r="BK310" i="2"/>
  <c r="J310" i="2"/>
  <c r="BI305" i="2"/>
  <c r="BH305" i="2"/>
  <c r="BG305" i="2"/>
  <c r="BF305" i="2"/>
  <c r="BE305" i="2"/>
  <c r="T305" i="2"/>
  <c r="R305" i="2"/>
  <c r="P305" i="2"/>
  <c r="BK305" i="2"/>
  <c r="J305" i="2"/>
  <c r="BI299" i="2"/>
  <c r="BH299" i="2"/>
  <c r="BG299" i="2"/>
  <c r="BF299" i="2"/>
  <c r="BE299" i="2"/>
  <c r="T299" i="2"/>
  <c r="R299" i="2"/>
  <c r="P299" i="2"/>
  <c r="BK299" i="2"/>
  <c r="J299" i="2"/>
  <c r="BI296" i="2"/>
  <c r="BH296" i="2"/>
  <c r="BG296" i="2"/>
  <c r="BF296" i="2"/>
  <c r="BE296" i="2"/>
  <c r="T296" i="2"/>
  <c r="R296" i="2"/>
  <c r="P296" i="2"/>
  <c r="BK296" i="2"/>
  <c r="J296" i="2"/>
  <c r="BI290" i="2"/>
  <c r="BH290" i="2"/>
  <c r="BG290" i="2"/>
  <c r="BF290" i="2"/>
  <c r="BE290" i="2"/>
  <c r="T290" i="2"/>
  <c r="R290" i="2"/>
  <c r="P290" i="2"/>
  <c r="BK290" i="2"/>
  <c r="J290" i="2"/>
  <c r="BI287" i="2"/>
  <c r="BH287" i="2"/>
  <c r="BG287" i="2"/>
  <c r="BF287" i="2"/>
  <c r="BE287" i="2"/>
  <c r="T287" i="2"/>
  <c r="R287" i="2"/>
  <c r="P287" i="2"/>
  <c r="BK287" i="2"/>
  <c r="J287" i="2"/>
  <c r="BI281" i="2"/>
  <c r="BH281" i="2"/>
  <c r="BG281" i="2"/>
  <c r="BF281" i="2"/>
  <c r="BE281" i="2"/>
  <c r="T281" i="2"/>
  <c r="R281" i="2"/>
  <c r="P281" i="2"/>
  <c r="BK281" i="2"/>
  <c r="J281" i="2"/>
  <c r="BI280" i="2"/>
  <c r="BH280" i="2"/>
  <c r="BG280" i="2"/>
  <c r="BF280" i="2"/>
  <c r="BE280" i="2"/>
  <c r="T280" i="2"/>
  <c r="R280" i="2"/>
  <c r="P280" i="2"/>
  <c r="BK280" i="2"/>
  <c r="J280" i="2"/>
  <c r="BI277" i="2"/>
  <c r="BH277" i="2"/>
  <c r="BG277" i="2"/>
  <c r="BF277" i="2"/>
  <c r="BE277" i="2"/>
  <c r="T277" i="2"/>
  <c r="R277" i="2"/>
  <c r="P277" i="2"/>
  <c r="BK277" i="2"/>
  <c r="J277" i="2"/>
  <c r="BI274" i="2"/>
  <c r="BH274" i="2"/>
  <c r="BG274" i="2"/>
  <c r="BF274" i="2"/>
  <c r="BE274" i="2"/>
  <c r="T274" i="2"/>
  <c r="R274" i="2"/>
  <c r="P274" i="2"/>
  <c r="BK274" i="2"/>
  <c r="J274" i="2"/>
  <c r="BI271" i="2"/>
  <c r="BH271" i="2"/>
  <c r="BG271" i="2"/>
  <c r="BF271" i="2"/>
  <c r="BE271" i="2"/>
  <c r="T271" i="2"/>
  <c r="R271" i="2"/>
  <c r="P271" i="2"/>
  <c r="BK271" i="2"/>
  <c r="J271" i="2"/>
  <c r="BI266" i="2"/>
  <c r="BH266" i="2"/>
  <c r="BG266" i="2"/>
  <c r="BF266" i="2"/>
  <c r="BE266" i="2"/>
  <c r="T266" i="2"/>
  <c r="T265" i="2" s="1"/>
  <c r="R266" i="2"/>
  <c r="R265" i="2" s="1"/>
  <c r="P266" i="2"/>
  <c r="P265" i="2" s="1"/>
  <c r="BK266" i="2"/>
  <c r="BK265" i="2" s="1"/>
  <c r="J265" i="2" s="1"/>
  <c r="J67" i="2" s="1"/>
  <c r="J266" i="2"/>
  <c r="BI263" i="2"/>
  <c r="BH263" i="2"/>
  <c r="BG263" i="2"/>
  <c r="BF263" i="2"/>
  <c r="T263" i="2"/>
  <c r="R263" i="2"/>
  <c r="P263" i="2"/>
  <c r="BK263" i="2"/>
  <c r="J263" i="2"/>
  <c r="BE263" i="2" s="1"/>
  <c r="BI261" i="2"/>
  <c r="BH261" i="2"/>
  <c r="BG261" i="2"/>
  <c r="BF261" i="2"/>
  <c r="T261" i="2"/>
  <c r="R261" i="2"/>
  <c r="P261" i="2"/>
  <c r="BK261" i="2"/>
  <c r="J261" i="2"/>
  <c r="BE261" i="2" s="1"/>
  <c r="BI259" i="2"/>
  <c r="BH259" i="2"/>
  <c r="BG259" i="2"/>
  <c r="BF259" i="2"/>
  <c r="T259" i="2"/>
  <c r="R259" i="2"/>
  <c r="P259" i="2"/>
  <c r="BK259" i="2"/>
  <c r="J259" i="2"/>
  <c r="BE259" i="2" s="1"/>
  <c r="BI257" i="2"/>
  <c r="BH257" i="2"/>
  <c r="BG257" i="2"/>
  <c r="BF257" i="2"/>
  <c r="T257" i="2"/>
  <c r="T256" i="2" s="1"/>
  <c r="R257" i="2"/>
  <c r="R256" i="2" s="1"/>
  <c r="P257" i="2"/>
  <c r="P256" i="2" s="1"/>
  <c r="BK257" i="2"/>
  <c r="BK256" i="2" s="1"/>
  <c r="J256" i="2" s="1"/>
  <c r="J66" i="2" s="1"/>
  <c r="J257" i="2"/>
  <c r="BE257" i="2" s="1"/>
  <c r="BI255" i="2"/>
  <c r="BH255" i="2"/>
  <c r="BG255" i="2"/>
  <c r="BF255" i="2"/>
  <c r="BE255" i="2"/>
  <c r="T255" i="2"/>
  <c r="T254" i="2" s="1"/>
  <c r="R255" i="2"/>
  <c r="R254" i="2" s="1"/>
  <c r="P255" i="2"/>
  <c r="P254" i="2" s="1"/>
  <c r="BK255" i="2"/>
  <c r="BK254" i="2" s="1"/>
  <c r="J254" i="2" s="1"/>
  <c r="J65" i="2" s="1"/>
  <c r="J255" i="2"/>
  <c r="BI251" i="2"/>
  <c r="BH251" i="2"/>
  <c r="BG251" i="2"/>
  <c r="BF251" i="2"/>
  <c r="T251" i="2"/>
  <c r="R251" i="2"/>
  <c r="P251" i="2"/>
  <c r="BK251" i="2"/>
  <c r="J251" i="2"/>
  <c r="BE251" i="2" s="1"/>
  <c r="BI248" i="2"/>
  <c r="BH248" i="2"/>
  <c r="BG248" i="2"/>
  <c r="BF248" i="2"/>
  <c r="T248" i="2"/>
  <c r="R248" i="2"/>
  <c r="P248" i="2"/>
  <c r="BK248" i="2"/>
  <c r="J248" i="2"/>
  <c r="BE248" i="2" s="1"/>
  <c r="BI245" i="2"/>
  <c r="BH245" i="2"/>
  <c r="BG245" i="2"/>
  <c r="BF245" i="2"/>
  <c r="T245" i="2"/>
  <c r="T244" i="2" s="1"/>
  <c r="R245" i="2"/>
  <c r="R244" i="2" s="1"/>
  <c r="P245" i="2"/>
  <c r="P244" i="2" s="1"/>
  <c r="BK245" i="2"/>
  <c r="BK244" i="2" s="1"/>
  <c r="J244" i="2" s="1"/>
  <c r="J64" i="2" s="1"/>
  <c r="J245" i="2"/>
  <c r="BE245" i="2" s="1"/>
  <c r="BI241" i="2"/>
  <c r="BH241" i="2"/>
  <c r="BG241" i="2"/>
  <c r="BF241" i="2"/>
  <c r="BE241" i="2"/>
  <c r="T241" i="2"/>
  <c r="R241" i="2"/>
  <c r="P241" i="2"/>
  <c r="BK241" i="2"/>
  <c r="J241" i="2"/>
  <c r="BI238" i="2"/>
  <c r="BH238" i="2"/>
  <c r="BG238" i="2"/>
  <c r="BF238" i="2"/>
  <c r="BE238" i="2"/>
  <c r="T238" i="2"/>
  <c r="R238" i="2"/>
  <c r="P238" i="2"/>
  <c r="BK238" i="2"/>
  <c r="J238" i="2"/>
  <c r="BI233" i="2"/>
  <c r="BH233" i="2"/>
  <c r="BG233" i="2"/>
  <c r="BF233" i="2"/>
  <c r="BE233" i="2"/>
  <c r="T233" i="2"/>
  <c r="T232" i="2" s="1"/>
  <c r="R233" i="2"/>
  <c r="R232" i="2" s="1"/>
  <c r="P233" i="2"/>
  <c r="P232" i="2" s="1"/>
  <c r="BK233" i="2"/>
  <c r="BK232" i="2" s="1"/>
  <c r="J232" i="2" s="1"/>
  <c r="J63" i="2" s="1"/>
  <c r="J233" i="2"/>
  <c r="BI229" i="2"/>
  <c r="BH229" i="2"/>
  <c r="BG229" i="2"/>
  <c r="BF229" i="2"/>
  <c r="T229" i="2"/>
  <c r="R229" i="2"/>
  <c r="P229" i="2"/>
  <c r="BK229" i="2"/>
  <c r="J229" i="2"/>
  <c r="BE229" i="2" s="1"/>
  <c r="BI227" i="2"/>
  <c r="BH227" i="2"/>
  <c r="BG227" i="2"/>
  <c r="BF227" i="2"/>
  <c r="T227" i="2"/>
  <c r="R227" i="2"/>
  <c r="P227" i="2"/>
  <c r="BK227" i="2"/>
  <c r="J227" i="2"/>
  <c r="BE227" i="2" s="1"/>
  <c r="BI224" i="2"/>
  <c r="BH224" i="2"/>
  <c r="BG224" i="2"/>
  <c r="BF224" i="2"/>
  <c r="T224" i="2"/>
  <c r="R224" i="2"/>
  <c r="P224" i="2"/>
  <c r="BK224" i="2"/>
  <c r="J224" i="2"/>
  <c r="BE224" i="2" s="1"/>
  <c r="BI218" i="2"/>
  <c r="BH218" i="2"/>
  <c r="BG218" i="2"/>
  <c r="BF218" i="2"/>
  <c r="T218" i="2"/>
  <c r="R218" i="2"/>
  <c r="P218" i="2"/>
  <c r="BK218" i="2"/>
  <c r="J218" i="2"/>
  <c r="BE218" i="2" s="1"/>
  <c r="BI213" i="2"/>
  <c r="BH213" i="2"/>
  <c r="BG213" i="2"/>
  <c r="BF213" i="2"/>
  <c r="T213" i="2"/>
  <c r="R213" i="2"/>
  <c r="P213" i="2"/>
  <c r="BK213" i="2"/>
  <c r="J213" i="2"/>
  <c r="BE213" i="2" s="1"/>
  <c r="BI211" i="2"/>
  <c r="BH211" i="2"/>
  <c r="BG211" i="2"/>
  <c r="BF211" i="2"/>
  <c r="T211" i="2"/>
  <c r="R211" i="2"/>
  <c r="P211" i="2"/>
  <c r="BK211" i="2"/>
  <c r="J211" i="2"/>
  <c r="BE211" i="2" s="1"/>
  <c r="BI209" i="2"/>
  <c r="BH209" i="2"/>
  <c r="BG209" i="2"/>
  <c r="BF209" i="2"/>
  <c r="T209" i="2"/>
  <c r="T208" i="2" s="1"/>
  <c r="R209" i="2"/>
  <c r="R208" i="2" s="1"/>
  <c r="R207" i="2" s="1"/>
  <c r="P209" i="2"/>
  <c r="P208" i="2" s="1"/>
  <c r="BK209" i="2"/>
  <c r="BK208" i="2" s="1"/>
  <c r="J209" i="2"/>
  <c r="BE209" i="2" s="1"/>
  <c r="BI204" i="2"/>
  <c r="BH204" i="2"/>
  <c r="BG204" i="2"/>
  <c r="BF204" i="2"/>
  <c r="T204" i="2"/>
  <c r="T203" i="2" s="1"/>
  <c r="R204" i="2"/>
  <c r="R203" i="2" s="1"/>
  <c r="P204" i="2"/>
  <c r="P203" i="2" s="1"/>
  <c r="BK204" i="2"/>
  <c r="BK203" i="2" s="1"/>
  <c r="J203" i="2" s="1"/>
  <c r="J60" i="2" s="1"/>
  <c r="J204" i="2"/>
  <c r="BE204" i="2" s="1"/>
  <c r="BI200" i="2"/>
  <c r="BH200" i="2"/>
  <c r="BG200" i="2"/>
  <c r="BF200" i="2"/>
  <c r="BE200" i="2"/>
  <c r="T200" i="2"/>
  <c r="R200" i="2"/>
  <c r="P200" i="2"/>
  <c r="BK200" i="2"/>
  <c r="J200" i="2"/>
  <c r="BI196" i="2"/>
  <c r="BH196" i="2"/>
  <c r="BG196" i="2"/>
  <c r="BF196" i="2"/>
  <c r="BE196" i="2"/>
  <c r="T196" i="2"/>
  <c r="R196" i="2"/>
  <c r="P196" i="2"/>
  <c r="BK196" i="2"/>
  <c r="J196" i="2"/>
  <c r="BI193" i="2"/>
  <c r="BH193" i="2"/>
  <c r="BG193" i="2"/>
  <c r="BF193" i="2"/>
  <c r="BE193" i="2"/>
  <c r="T193" i="2"/>
  <c r="R193" i="2"/>
  <c r="P193" i="2"/>
  <c r="BK193" i="2"/>
  <c r="J193" i="2"/>
  <c r="BI190" i="2"/>
  <c r="BH190" i="2"/>
  <c r="BG190" i="2"/>
  <c r="BF190" i="2"/>
  <c r="BE190" i="2"/>
  <c r="T190" i="2"/>
  <c r="T189" i="2" s="1"/>
  <c r="R190" i="2"/>
  <c r="R189" i="2" s="1"/>
  <c r="P190" i="2"/>
  <c r="P189" i="2" s="1"/>
  <c r="BK190" i="2"/>
  <c r="BK189" i="2" s="1"/>
  <c r="J189" i="2" s="1"/>
  <c r="J59" i="2" s="1"/>
  <c r="J190" i="2"/>
  <c r="BI184" i="2"/>
  <c r="BH184" i="2"/>
  <c r="BG184" i="2"/>
  <c r="BF184" i="2"/>
  <c r="T184" i="2"/>
  <c r="R184" i="2"/>
  <c r="P184" i="2"/>
  <c r="BK184" i="2"/>
  <c r="J184" i="2"/>
  <c r="BE184" i="2" s="1"/>
  <c r="BI181" i="2"/>
  <c r="BH181" i="2"/>
  <c r="BG181" i="2"/>
  <c r="BF181" i="2"/>
  <c r="T181" i="2"/>
  <c r="R181" i="2"/>
  <c r="P181" i="2"/>
  <c r="BK181" i="2"/>
  <c r="J181" i="2"/>
  <c r="BE181" i="2" s="1"/>
  <c r="BI178" i="2"/>
  <c r="BH178" i="2"/>
  <c r="BG178" i="2"/>
  <c r="BF178" i="2"/>
  <c r="T178" i="2"/>
  <c r="R178" i="2"/>
  <c r="P178" i="2"/>
  <c r="BK178" i="2"/>
  <c r="J178" i="2"/>
  <c r="BE178" i="2" s="1"/>
  <c r="BI175" i="2"/>
  <c r="BH175" i="2"/>
  <c r="BG175" i="2"/>
  <c r="BF175" i="2"/>
  <c r="T175" i="2"/>
  <c r="R175" i="2"/>
  <c r="P175" i="2"/>
  <c r="BK175" i="2"/>
  <c r="J175" i="2"/>
  <c r="BE175" i="2" s="1"/>
  <c r="BI171" i="2"/>
  <c r="BH171" i="2"/>
  <c r="BG171" i="2"/>
  <c r="BF171" i="2"/>
  <c r="T171" i="2"/>
  <c r="R171" i="2"/>
  <c r="P171" i="2"/>
  <c r="BK171" i="2"/>
  <c r="J171" i="2"/>
  <c r="BE171" i="2" s="1"/>
  <c r="BI167" i="2"/>
  <c r="BH167" i="2"/>
  <c r="BG167" i="2"/>
  <c r="BF167" i="2"/>
  <c r="T167" i="2"/>
  <c r="R167" i="2"/>
  <c r="P167" i="2"/>
  <c r="BK167" i="2"/>
  <c r="J167" i="2"/>
  <c r="BE167" i="2" s="1"/>
  <c r="BI165" i="2"/>
  <c r="BH165" i="2"/>
  <c r="BG165" i="2"/>
  <c r="BF165" i="2"/>
  <c r="T165" i="2"/>
  <c r="R165" i="2"/>
  <c r="P165" i="2"/>
  <c r="BK165" i="2"/>
  <c r="J165" i="2"/>
  <c r="BE165" i="2" s="1"/>
  <c r="BI161" i="2"/>
  <c r="BH161" i="2"/>
  <c r="BG161" i="2"/>
  <c r="BF161" i="2"/>
  <c r="T161" i="2"/>
  <c r="T160" i="2" s="1"/>
  <c r="R161" i="2"/>
  <c r="R160" i="2" s="1"/>
  <c r="P161" i="2"/>
  <c r="P160" i="2" s="1"/>
  <c r="BK161" i="2"/>
  <c r="J161" i="2"/>
  <c r="BE161" i="2" s="1"/>
  <c r="BI157" i="2"/>
  <c r="BH157" i="2"/>
  <c r="BG157" i="2"/>
  <c r="BF157" i="2"/>
  <c r="T157" i="2"/>
  <c r="R157" i="2"/>
  <c r="P157" i="2"/>
  <c r="BK157" i="2"/>
  <c r="J157" i="2"/>
  <c r="BE157" i="2" s="1"/>
  <c r="BI154" i="2"/>
  <c r="BH154" i="2"/>
  <c r="BG154" i="2"/>
  <c r="BF154" i="2"/>
  <c r="BE154" i="2"/>
  <c r="T154" i="2"/>
  <c r="R154" i="2"/>
  <c r="P154" i="2"/>
  <c r="BK154" i="2"/>
  <c r="J154" i="2"/>
  <c r="BI148" i="2"/>
  <c r="BH148" i="2"/>
  <c r="BG148" i="2"/>
  <c r="BF148" i="2"/>
  <c r="BE148" i="2"/>
  <c r="T148" i="2"/>
  <c r="T147" i="2" s="1"/>
  <c r="R148" i="2"/>
  <c r="R147" i="2" s="1"/>
  <c r="P148" i="2"/>
  <c r="P147" i="2" s="1"/>
  <c r="BK148" i="2"/>
  <c r="BK147" i="2" s="1"/>
  <c r="J147" i="2" s="1"/>
  <c r="J57" i="2" s="1"/>
  <c r="J148" i="2"/>
  <c r="BI143" i="2"/>
  <c r="BH143" i="2"/>
  <c r="BG143" i="2"/>
  <c r="BF143" i="2"/>
  <c r="T143" i="2"/>
  <c r="R143" i="2"/>
  <c r="P143" i="2"/>
  <c r="BK143" i="2"/>
  <c r="J143" i="2"/>
  <c r="BE143" i="2" s="1"/>
  <c r="BI138" i="2"/>
  <c r="BH138" i="2"/>
  <c r="BG138" i="2"/>
  <c r="BF138" i="2"/>
  <c r="T138" i="2"/>
  <c r="R138" i="2"/>
  <c r="P138" i="2"/>
  <c r="BK138" i="2"/>
  <c r="J138" i="2"/>
  <c r="BE138" i="2" s="1"/>
  <c r="BI135" i="2"/>
  <c r="BH135" i="2"/>
  <c r="BG135" i="2"/>
  <c r="BF135" i="2"/>
  <c r="T135" i="2"/>
  <c r="R135" i="2"/>
  <c r="P135" i="2"/>
  <c r="BK135" i="2"/>
  <c r="J135" i="2"/>
  <c r="BE135" i="2" s="1"/>
  <c r="BI133" i="2"/>
  <c r="BH133" i="2"/>
  <c r="BG133" i="2"/>
  <c r="BF133" i="2"/>
  <c r="T133" i="2"/>
  <c r="R133" i="2"/>
  <c r="P133" i="2"/>
  <c r="BK133" i="2"/>
  <c r="J133" i="2"/>
  <c r="BE133" i="2" s="1"/>
  <c r="BI128" i="2"/>
  <c r="BH128" i="2"/>
  <c r="BG128" i="2"/>
  <c r="BF128" i="2"/>
  <c r="T128" i="2"/>
  <c r="R128" i="2"/>
  <c r="P128" i="2"/>
  <c r="BK128" i="2"/>
  <c r="J128" i="2"/>
  <c r="BE128" i="2" s="1"/>
  <c r="BI123" i="2"/>
  <c r="BH123" i="2"/>
  <c r="BG123" i="2"/>
  <c r="BF123" i="2"/>
  <c r="T123" i="2"/>
  <c r="T122" i="2" s="1"/>
  <c r="R123" i="2"/>
  <c r="R122" i="2" s="1"/>
  <c r="P123" i="2"/>
  <c r="P122" i="2" s="1"/>
  <c r="BK123" i="2"/>
  <c r="BK122" i="2" s="1"/>
  <c r="J122" i="2" s="1"/>
  <c r="J56" i="2" s="1"/>
  <c r="J123" i="2"/>
  <c r="BE123" i="2" s="1"/>
  <c r="BI115" i="2"/>
  <c r="BH115" i="2"/>
  <c r="BG115" i="2"/>
  <c r="BF115" i="2"/>
  <c r="BE115" i="2"/>
  <c r="T115" i="2"/>
  <c r="R115" i="2"/>
  <c r="P115" i="2"/>
  <c r="BK115" i="2"/>
  <c r="J115" i="2"/>
  <c r="BI111" i="2"/>
  <c r="BH111" i="2"/>
  <c r="BG111" i="2"/>
  <c r="BF111" i="2"/>
  <c r="BE111" i="2"/>
  <c r="T111" i="2"/>
  <c r="R111" i="2"/>
  <c r="P111" i="2"/>
  <c r="BK111" i="2"/>
  <c r="J111" i="2"/>
  <c r="BI109" i="2"/>
  <c r="BH109" i="2"/>
  <c r="BG109" i="2"/>
  <c r="BF109" i="2"/>
  <c r="BE109" i="2"/>
  <c r="T109" i="2"/>
  <c r="T108" i="2" s="1"/>
  <c r="R109" i="2"/>
  <c r="R108" i="2" s="1"/>
  <c r="P109" i="2"/>
  <c r="P108" i="2" s="1"/>
  <c r="BK109" i="2"/>
  <c r="BK108" i="2" s="1"/>
  <c r="J108" i="2" s="1"/>
  <c r="J55" i="2" s="1"/>
  <c r="J109" i="2"/>
  <c r="BI104" i="2"/>
  <c r="BH104" i="2"/>
  <c r="BG104" i="2"/>
  <c r="BF104" i="2"/>
  <c r="T104" i="2"/>
  <c r="R104" i="2"/>
  <c r="P104" i="2"/>
  <c r="BK104" i="2"/>
  <c r="J104" i="2"/>
  <c r="BE104" i="2" s="1"/>
  <c r="BI101" i="2"/>
  <c r="BH101" i="2"/>
  <c r="BG101" i="2"/>
  <c r="BF101" i="2"/>
  <c r="T101" i="2"/>
  <c r="R101" i="2"/>
  <c r="P101" i="2"/>
  <c r="BK101" i="2"/>
  <c r="J101" i="2"/>
  <c r="BE101" i="2" s="1"/>
  <c r="BI98" i="2"/>
  <c r="BH98" i="2"/>
  <c r="BG98" i="2"/>
  <c r="BF98" i="2"/>
  <c r="T98" i="2"/>
  <c r="R98" i="2"/>
  <c r="P98" i="2"/>
  <c r="BK98" i="2"/>
  <c r="J98" i="2"/>
  <c r="BE98" i="2" s="1"/>
  <c r="BI94" i="2"/>
  <c r="BH94" i="2"/>
  <c r="BG94" i="2"/>
  <c r="BF94" i="2"/>
  <c r="T94" i="2"/>
  <c r="T93" i="2" s="1"/>
  <c r="T92" i="2" s="1"/>
  <c r="R94" i="2"/>
  <c r="R93" i="2" s="1"/>
  <c r="R92" i="2" s="1"/>
  <c r="R91" i="2" s="1"/>
  <c r="P94" i="2"/>
  <c r="P93" i="2" s="1"/>
  <c r="P92" i="2" s="1"/>
  <c r="BK94" i="2"/>
  <c r="BK93" i="2" s="1"/>
  <c r="J94" i="2"/>
  <c r="BE94" i="2" s="1"/>
  <c r="J87" i="2"/>
  <c r="F87" i="2"/>
  <c r="F85" i="2"/>
  <c r="E83" i="2"/>
  <c r="J47" i="2"/>
  <c r="F47" i="2"/>
  <c r="F45" i="2"/>
  <c r="E43" i="2"/>
  <c r="J19" i="2"/>
  <c r="E19" i="2"/>
  <c r="J18" i="2"/>
  <c r="J16" i="2"/>
  <c r="E16" i="2"/>
  <c r="F88" i="2" s="1"/>
  <c r="J15" i="2"/>
  <c r="J10" i="2"/>
  <c r="J45" i="2" s="1"/>
  <c r="AS51" i="1"/>
  <c r="L47" i="1"/>
  <c r="AM46" i="1"/>
  <c r="L46" i="1"/>
  <c r="AM44" i="1"/>
  <c r="L44" i="1"/>
  <c r="L42" i="1"/>
  <c r="L41" i="1"/>
  <c r="F31" i="2" l="1"/>
  <c r="BC52" i="1" s="1"/>
  <c r="BC51" i="1" s="1"/>
  <c r="AY51" i="1" s="1"/>
  <c r="J29" i="2"/>
  <c r="AW52" i="1" s="1"/>
  <c r="BK160" i="2"/>
  <c r="J160" i="2" s="1"/>
  <c r="J58" i="2" s="1"/>
  <c r="F32" i="2"/>
  <c r="BD52" i="1" s="1"/>
  <c r="BD51" i="1" s="1"/>
  <c r="W30" i="1" s="1"/>
  <c r="F30" i="2"/>
  <c r="BB52" i="1" s="1"/>
  <c r="BB51" i="1" s="1"/>
  <c r="AX51" i="1" s="1"/>
  <c r="J93" i="2"/>
  <c r="J54" i="2" s="1"/>
  <c r="P207" i="2"/>
  <c r="P91" i="2" s="1"/>
  <c r="AU52" i="1" s="1"/>
  <c r="AU51" i="1" s="1"/>
  <c r="BK494" i="2"/>
  <c r="J494" i="2" s="1"/>
  <c r="J72" i="2" s="1"/>
  <c r="J495" i="2"/>
  <c r="J73" i="2" s="1"/>
  <c r="T207" i="2"/>
  <c r="J28" i="2"/>
  <c r="AV52" i="1" s="1"/>
  <c r="AT52" i="1" s="1"/>
  <c r="F28" i="2"/>
  <c r="AZ52" i="1" s="1"/>
  <c r="AZ51" i="1" s="1"/>
  <c r="T91" i="2"/>
  <c r="BK207" i="2"/>
  <c r="J207" i="2" s="1"/>
  <c r="J61" i="2" s="1"/>
  <c r="J208" i="2"/>
  <c r="J62" i="2" s="1"/>
  <c r="J85" i="2"/>
  <c r="F48" i="2"/>
  <c r="F29" i="2"/>
  <c r="BA52" i="1" s="1"/>
  <c r="BA51" i="1" s="1"/>
  <c r="W29" i="1" l="1"/>
  <c r="BK92" i="2"/>
  <c r="BK91" i="2" s="1"/>
  <c r="J91" i="2" s="1"/>
  <c r="W28" i="1"/>
  <c r="W27" i="1"/>
  <c r="AW51" i="1"/>
  <c r="AK27" i="1" s="1"/>
  <c r="AV51" i="1"/>
  <c r="W26" i="1"/>
  <c r="J92" i="2" l="1"/>
  <c r="J53" i="2" s="1"/>
  <c r="J52" i="2"/>
  <c r="J25" i="2"/>
  <c r="AK26" i="1"/>
  <c r="AT51" i="1"/>
  <c r="AG52" i="1" l="1"/>
  <c r="J34" i="2"/>
  <c r="AG51" i="1" l="1"/>
  <c r="AN52" i="1"/>
  <c r="AK23" i="1" l="1"/>
  <c r="AK32" i="1" s="1"/>
  <c r="AN51" i="1"/>
</calcChain>
</file>

<file path=xl/sharedStrings.xml><?xml version="1.0" encoding="utf-8"?>
<sst xmlns="http://schemas.openxmlformats.org/spreadsheetml/2006/main" count="4195" uniqueCount="990">
  <si>
    <t>Export VZ</t>
  </si>
  <si>
    <t>List obsahuje:</t>
  </si>
  <si>
    <t>1) Rekapitulace stavby</t>
  </si>
  <si>
    <t>2) Rekapitulace objektů stavby a soupisů prací</t>
  </si>
  <si>
    <t>3.0</t>
  </si>
  <si>
    <t/>
  </si>
  <si>
    <t>False</t>
  </si>
  <si>
    <t>{9aaca84d-ae03-4a14-8bd2-238751b6cf85}</t>
  </si>
  <si>
    <t>&gt;&gt;  skryté sloupce  &lt;&lt;</t>
  </si>
  <si>
    <t>0,01</t>
  </si>
  <si>
    <t>21</t>
  </si>
  <si>
    <t>15</t>
  </si>
  <si>
    <t>REKAPITULACE STAVBY</t>
  </si>
  <si>
    <t>v ---  níže se nacházejí doplnkové a pomocné údaje k sestavám  --- v</t>
  </si>
  <si>
    <t>Návod na vyplnění</t>
  </si>
  <si>
    <t>0,001</t>
  </si>
  <si>
    <t>Kód:</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</si>
  <si>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</si>
  <si>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</si>
  <si>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objektu dobrovolných hasičů II. etapa - oprava střechy</t>
  </si>
  <si>
    <t>KSO:</t>
  </si>
  <si>
    <t>CC-CZ:</t>
  </si>
  <si>
    <t>Místo:</t>
  </si>
  <si>
    <t xml:space="preserve">Krásné Údolí, st.p.č. 204/1,204/2 </t>
  </si>
  <si>
    <t>Datum:</t>
  </si>
  <si>
    <t>Zadavatel:</t>
  </si>
  <si>
    <t>IČ:</t>
  </si>
  <si>
    <t>Ing. Jan David , Májová 1159, Ostrov</t>
  </si>
  <si>
    <t>DIČ:</t>
  </si>
  <si>
    <t>Uchazeč:</t>
  </si>
  <si>
    <t>Vyplň údaj</t>
  </si>
  <si>
    <t>Projektant:</t>
  </si>
  <si>
    <t xml:space="preserve"> </t>
  </si>
  <si>
    <t>True</t>
  </si>
  <si>
    <t>Poznámka:</t>
  </si>
  <si>
    <t>Jména výrobců a obchodní názvy u položek jsou pouze informativní, uvedené jako reference technických parametrů,_x000D_
vzájemné kompatibility zařízení a dostupnosti odborného servisu. Lze použít výrobky ekvivalentních vlastností jiných výrobců._x000D_
Soupis prací je sestaven s využitím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uvedený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</si>
  <si>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</si>
  <si>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</si>
  <si>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</si>
  <si>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</si>
  <si>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</si>
  <si>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</si>
  <si>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</si>
  <si>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</si>
  <si>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</si>
  <si>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</si>
  <si>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</si>
  <si>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</si>
  <si>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</si>
  <si>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</si>
  <si>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</si>
  <si>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</si>
  <si>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</si>
  <si>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</si>
  <si>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</si>
  <si>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</si>
  <si>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</si>
  <si>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</si>
  <si>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</si>
  <si>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</si>
  <si>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</si>
  <si>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</si>
  <si>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</si>
  <si>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</si>
  <si>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</si>
  <si>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</si>
  <si>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</si>
  <si>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</si>
  <si>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</si>
  <si>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</si>
  <si>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</si>
  <si>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</si>
  <si>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</si>
  <si>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</si>
  <si>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</si>
  <si>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</si>
  <si>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</si>
  <si>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</si>
  <si>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</si>
  <si>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</si>
  <si>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</si>
  <si>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</si>
  <si>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</si>
  <si>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</si>
  <si>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</si>
  <si>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</si>
  <si>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</si>
  <si>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</si>
  <si>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</si>
  <si>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</si>
  <si>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</si>
  <si>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</si>
  <si>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</si>
  <si>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</si>
  <si>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</si>
  <si>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</si>
  <si>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</si>
  <si>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</si>
  <si>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</si>
  <si>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</si>
  <si>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</si>
  <si>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743 - Elektromontáže - hrubá montáž</t>
  </si>
  <si>
    <t xml:space="preserve">    751 - Vzduchotechnika</t>
  </si>
  <si>
    <t xml:space="preserve">    762 - Konstrukce tesařské</t>
  </si>
  <si>
    <t xml:space="preserve">    763 - Konstrukce suché výstavby</t>
  </si>
  <si>
    <t xml:space="preserve">    764 - Konstrukce klempířské</t>
  </si>
  <si>
    <t xml:space="preserve">    767 - Konstrukce zámečnické</t>
  </si>
  <si>
    <t xml:space="preserve">    783 - Dokončovací práce - nátěry</t>
  </si>
  <si>
    <t>VRN - Vedlejší rozpočtové náklady</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</si>
  <si>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</si>
  <si>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</si>
  <si>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</si>
  <si>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</si>
  <si>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</si>
  <si>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</si>
  <si>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</si>
  <si>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</si>
  <si>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</si>
  <si>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</si>
  <si>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</si>
  <si>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</si>
  <si>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</si>
  <si>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</si>
  <si>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</si>
  <si>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</si>
  <si>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</si>
  <si>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</si>
  <si>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</si>
  <si>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</si>
  <si>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132301101</t>
  </si>
  <si>
    <t>Hloubení rýh š do 600 mm v hornině tř. 4 objemu do 100 m3</t>
  </si>
  <si>
    <t>m3</t>
  </si>
  <si>
    <t>CS ÚRS 2017 01</t>
  </si>
  <si>
    <t>4</t>
  </si>
  <si>
    <t>-1826162211</t>
  </si>
  <si>
    <t>PP</t>
  </si>
  <si>
    <t>Hloubení zapažených i nezapažených rýh šířky do 600 mm s urovnáním dna do předepsaného profilu a spádu v hornině tř. 4 do 100 m3</t>
  </si>
  <si>
    <t>PSC</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</si>
  <si>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</si>
  <si>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VV</t>
  </si>
  <si>
    <t>0,5*0,6*(2,6+2,0+2,68)</t>
  </si>
  <si>
    <t>162701105</t>
  </si>
  <si>
    <t>Vodorovné přemístění do 10000 m výkopku/sypaniny z horniny tř. 1 až 4</t>
  </si>
  <si>
    <t>-426710411</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</si>
  <si>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</si>
  <si>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</si>
  <si>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3</t>
  </si>
  <si>
    <t>171201201</t>
  </si>
  <si>
    <t>Uložení sypaniny na skládky</t>
  </si>
  <si>
    <t>-841580977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</si>
  <si>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</si>
  <si>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171201211</t>
  </si>
  <si>
    <t>Poplatek za uložení odpadu ze sypaniny na skládce (skládkovné)</t>
  </si>
  <si>
    <t>t</t>
  </si>
  <si>
    <t>871191251</t>
  </si>
  <si>
    <t>Uložení sypaniny poplatek za uložení sypaniny na skládce (skládkovné)</t>
  </si>
  <si>
    <t>2,184*1,7 'Přepočtené koeficientem množství</t>
  </si>
  <si>
    <t>Svislé a kompletní konstrukce</t>
  </si>
  <si>
    <t>5</t>
  </si>
  <si>
    <t>340235211</t>
  </si>
  <si>
    <t>Zazdívka otvorů pl do 0,0225 m2 v příčkách nebo stěnách z cihel tl do 100 mm</t>
  </si>
  <si>
    <t>kus</t>
  </si>
  <si>
    <t>1481652113</t>
  </si>
  <si>
    <t>Zazdívka otvorů v příčkách nebo stěnách plochy do 0,0225 m2 cihlami pálenými, tl. do 100 mm</t>
  </si>
  <si>
    <t>6</t>
  </si>
  <si>
    <t>345244222</t>
  </si>
  <si>
    <t>Zídky atikové, parapetní, schodišťové a zábradelní tl 140 mm z cihel dl 290 mm</t>
  </si>
  <si>
    <t>m2</t>
  </si>
  <si>
    <t>-15568006</t>
  </si>
  <si>
    <t>Zídky atikové, poprsní, schodišťové a zábradelní z cihel pálených plné nebo prolamované (s dutinami při vazbě), na maltu z cihel dl. 290 mm tl. 140 mm</t>
  </si>
  <si>
    <t>pultová střecha</t>
  </si>
  <si>
    <t>0,4*1,6</t>
  </si>
  <si>
    <t>7</t>
  </si>
  <si>
    <t>345244223</t>
  </si>
  <si>
    <t>Zídky atikové, parapetní, schodišťové a zábradelní tl 290 mm z cihel dl 290 mm</t>
  </si>
  <si>
    <t>779023058</t>
  </si>
  <si>
    <t>Zídky atikové, poprsní, schodišťové a zábradelní z cihel pálených plné nebo prolamované (s dutinami při vazbě), na maltu z cihel dl. 290 mm tl. 290 mm</t>
  </si>
  <si>
    <t>nadezdívka</t>
  </si>
  <si>
    <t>0,5*(22,295*2+12,155*2)</t>
  </si>
  <si>
    <t>0,4*0,45*2</t>
  </si>
  <si>
    <t>0,9*1,6</t>
  </si>
  <si>
    <t>Vodorovné konstrukce</t>
  </si>
  <si>
    <t>8</t>
  </si>
  <si>
    <t>417321414</t>
  </si>
  <si>
    <t>Ztužující pásy a věnce ze ŽB tř. C 20/25</t>
  </si>
  <si>
    <t>-627082812</t>
  </si>
  <si>
    <t>Ztužující pásy a věnce z betonu železového (bez výztuže) tř. C 20/25</t>
  </si>
  <si>
    <t>0,3*0,2*(22,295*2+12,155*2)</t>
  </si>
  <si>
    <t>0,3*0,15*1,505</t>
  </si>
  <si>
    <t>9</t>
  </si>
  <si>
    <t>417351115</t>
  </si>
  <si>
    <t>Zřízení bednění ztužujících věnců</t>
  </si>
  <si>
    <t>-1334584301</t>
  </si>
  <si>
    <t>Bednění bočnic ztužujících pásů a věnců včetně vzpěr zřízení</t>
  </si>
  <si>
    <t>2*0,2*(22,295*2+12,155*2)</t>
  </si>
  <si>
    <t>2*0,15*1,505</t>
  </si>
  <si>
    <t>10</t>
  </si>
  <si>
    <t>417351116</t>
  </si>
  <si>
    <t>Odstranění bednění ztužujících věnců</t>
  </si>
  <si>
    <t>-782562990</t>
  </si>
  <si>
    <t>Bednění bočnic ztužujících pásů a věnců včetně vzpěr odstranění</t>
  </si>
  <si>
    <t>11</t>
  </si>
  <si>
    <t>417361821</t>
  </si>
  <si>
    <t>Výztuž ztužujících pásů a věnců betonářskou ocelí 10 505</t>
  </si>
  <si>
    <t>711115039</t>
  </si>
  <si>
    <t>Výztuž ztužujících pásů a věnců z betonářské oceli 10 505 (R) nebo BSt 500</t>
  </si>
  <si>
    <t>4,202*80*0,001</t>
  </si>
  <si>
    <t>12</t>
  </si>
  <si>
    <t>451577877</t>
  </si>
  <si>
    <t>Podklad nebo lože pod dlažbu vodorovný nebo do sklonu 1:5 ze štěrkopísku tl do 100 mm</t>
  </si>
  <si>
    <t>-1852815777</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</si>
  <si>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</si>
  <si>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</si>
  <si>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odvod žlab</t>
  </si>
  <si>
    <t>(2,6+2,0+2,68)*0,35</t>
  </si>
  <si>
    <t>13</t>
  </si>
  <si>
    <t>451579877</t>
  </si>
  <si>
    <t>Příplatek ZKD 10 mm tl nad 100 mm u podkladu nebo lože pod dlažbu ze štěrkopísku</t>
  </si>
  <si>
    <t>-301302502</t>
  </si>
  <si>
    <t>Podklad nebo lože pod dlažbu (přídlažbu) Příplatek k cenám za každých dalších i započatých 10 mm tloušťky podkladu nebo lože přes 100 mm ze štěrkopísku</t>
  </si>
  <si>
    <t>2,548*10 'Přepočtené koeficientem množství</t>
  </si>
  <si>
    <t>Úpravy povrchů, podlahy a osazování výplní</t>
  </si>
  <si>
    <t>14</t>
  </si>
  <si>
    <t>622131101</t>
  </si>
  <si>
    <t>Cementový postřik vnějších stěn nanášený celoplošně ručně</t>
  </si>
  <si>
    <t>1436014706</t>
  </si>
  <si>
    <t>Podkladní a spojovací vrstva vnějších omítaných ploch cementový postřik nanášený ručně celoplošně stěn</t>
  </si>
  <si>
    <t>0,7*22,3*2</t>
  </si>
  <si>
    <t>2,0*12,155/2*2</t>
  </si>
  <si>
    <t>1,2*(1,59+0,5)</t>
  </si>
  <si>
    <t>0,5*1,59</t>
  </si>
  <si>
    <t>622321121</t>
  </si>
  <si>
    <t>Vápenocementová omítka hladká jednovrstvá vnějších stěn nanášená ručně</t>
  </si>
  <si>
    <t>847952860</t>
  </si>
  <si>
    <t>Omítka vápenocementová vnějších ploch nanášená ručně jednovrstvá, tloušťky do 15 mm hladká stěn</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</si>
  <si>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</si>
  <si>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16</t>
  </si>
  <si>
    <t>622321191</t>
  </si>
  <si>
    <t>Příplatek k vápenocementové omítce vnějších stěn za každých dalších 5 mm tloušťky ručně</t>
  </si>
  <si>
    <t>2064354152</t>
  </si>
  <si>
    <t>Omítka vápenocementová vnějších ploch nanášená ručně Příplatek k cenám za každých dalších i započatých 5 mm tloušťky omítky přes 15 mm stěn</t>
  </si>
  <si>
    <t>Ostatní konstrukce a práce, bourání</t>
  </si>
  <si>
    <t>17</t>
  </si>
  <si>
    <t>935112111</t>
  </si>
  <si>
    <t>Osazení příkopového žlabu do betonu tl 100 mm z betonových tvárnic š do 500 mm</t>
  </si>
  <si>
    <t>m</t>
  </si>
  <si>
    <t>1290652562</t>
  </si>
  <si>
    <t>Osazení betonového příkopového žlabu s vyplněním a zatřením spár cementovou maltou s ložem tl. 100 mm z betonu prostého tř. C 12/15 z betonových příkopových tvárnic šířky do 500 mm</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</si>
  <si>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</si>
  <si>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(2,6+2,0+2,68)</t>
  </si>
  <si>
    <t>18</t>
  </si>
  <si>
    <t>M</t>
  </si>
  <si>
    <t>592275130</t>
  </si>
  <si>
    <t>tvárnice betonová příkopová 33x59x8 cm</t>
  </si>
  <si>
    <t>-303324550</t>
  </si>
  <si>
    <t>19</t>
  </si>
  <si>
    <t>941111131</t>
  </si>
  <si>
    <t>Montáž lešení řadového trubkového lehkého s podlahami zatížení do 200 kg/m2 š do 1,5 m v do 10 m</t>
  </si>
  <si>
    <t>-1307333606</t>
  </si>
  <si>
    <t>Montáž lešení řadového trubkového lehkého pracovního s podlahami s provozním zatížením tř. 3 do 200 kg/m2 šířky tř. W12 přes 1,2 do 1,5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</si>
  <si>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</si>
  <si>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4,0*(22,3*2+6,5*4+1,5*8)</t>
  </si>
  <si>
    <t>20</t>
  </si>
  <si>
    <t>941111231</t>
  </si>
  <si>
    <t>Příplatek k lešení řadovému trubkovému lehkému s podlahami š 1,5 m v 10 m za první a ZKD den použití</t>
  </si>
  <si>
    <t>-678890505</t>
  </si>
  <si>
    <t>Montáž lešení řadového trubkového lehkého pracovního s podlahami s provozním zatížením tř. 3 do 200 kg/m2 Příplatek za první a každý další den použití lešení k ceně -1131</t>
  </si>
  <si>
    <t>330,4*30 'Přepočtené koeficientem množství</t>
  </si>
  <si>
    <t>941111831</t>
  </si>
  <si>
    <t>Demontáž lešení řadového trubkového lehkého s podlahami zatížení do 200 kg/m2 š do 1,5 m v do 10 m</t>
  </si>
  <si>
    <t>638593413</t>
  </si>
  <si>
    <t>Demontáž lešení řadového trubkového lehkého pracovního s podlahami s provozním zatížením tř. 3 do 200 kg/m2 šířky tř. W12 přes 1,2 do 1,5 m, výšky do 10 m</t>
  </si>
  <si>
    <t xml:space="preserve">Poznámka k souboru cen:_x000D_
1. Demontáž lešení řadového trubkového lehkého výšky přes 25 m se oceňuje individuálně. </t>
  </si>
  <si>
    <t>22</t>
  </si>
  <si>
    <t>953961115</t>
  </si>
  <si>
    <t>Kotvy chemickým tmelem M 20 hl 170 mm do betonu, ŽB nebo kamene s vyvrtáním otvoru</t>
  </si>
  <si>
    <t>2141482586</t>
  </si>
  <si>
    <t>Kotvy chemické s vyvrtáním otvoru do betonu, železobetonu nebo tvrdého kamene tmel, velikost M 20, hloubka 170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</si>
  <si>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</si>
  <si>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23</t>
  </si>
  <si>
    <t>953965142</t>
  </si>
  <si>
    <t>Kotevní šroub pro chemické kotvy M 20 dl 260 mm</t>
  </si>
  <si>
    <t>212231459</t>
  </si>
  <si>
    <t>Kotvy chemické s vyvrtáním otvoru kotevní šrouby pro chemické kotvy, velikost M 20, délka 260 mm</t>
  </si>
  <si>
    <t>24</t>
  </si>
  <si>
    <t>962032230</t>
  </si>
  <si>
    <t>Bourání zdiva z cihel pálených nebo vápenopískových na MV nebo MVC do 1 m3</t>
  </si>
  <si>
    <t>96209629</t>
  </si>
  <si>
    <t>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</si>
  <si>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 </t>
  </si>
  <si>
    <t>0,3*0,7*(22,295*2+12,155*2)</t>
  </si>
  <si>
    <t>997</t>
  </si>
  <si>
    <t>Přesun sutě</t>
  </si>
  <si>
    <t>25</t>
  </si>
  <si>
    <t>997013112</t>
  </si>
  <si>
    <t>Vnitrostaveništní doprava suti a vybouraných hmot pro budovy v do 9 m s použitím mechanizace</t>
  </si>
  <si>
    <t>1104424824</t>
  </si>
  <si>
    <t>Vnitrostaveništní doprava suti a vybouraných hmot vodorovně do 50 m svisle s použitím mechanizace pro budovy a haly výšky přes 6 do 9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</si>
  <si>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</si>
  <si>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26</t>
  </si>
  <si>
    <t>997013501</t>
  </si>
  <si>
    <t>Odvoz suti a vybouraných hmot na skládku nebo meziskládku do 1 km se složením</t>
  </si>
  <si>
    <t>-290194253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</si>
  <si>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</si>
  <si>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</si>
  <si>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27</t>
  </si>
  <si>
    <t>997013509</t>
  </si>
  <si>
    <t>Příplatek k odvozu suti a vybouraných hmot na skládku ZKD 1 km přes 1 km</t>
  </si>
  <si>
    <t>-2075833421</t>
  </si>
  <si>
    <t>Odvoz suti a vybouraných hmot na skládku nebo meziskládku se složením, na vzdálenost Příplatek k ceně za každý další i započatý 1 km přes 1 km</t>
  </si>
  <si>
    <t>29,182*30 'Přepočtené koeficientem množství</t>
  </si>
  <si>
    <t>28</t>
  </si>
  <si>
    <t>997013831</t>
  </si>
  <si>
    <t>Poplatek za uložení stavebního směsného odpadu na skládce (skládkovné)</t>
  </si>
  <si>
    <t>1931331416</t>
  </si>
  <si>
    <t>Poplatek za uložení stavebního odpadu na skládce (skládkovné) směsného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</si>
  <si>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</si>
  <si>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</si>
  <si>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</si>
  <si>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29</t>
  </si>
  <si>
    <t>998011002</t>
  </si>
  <si>
    <t>Přesun hmot pro budovy zděné v do 12 m</t>
  </si>
  <si>
    <t>1809477260</t>
  </si>
  <si>
    <t>Přesun hmot pro budovy občanské výstavby, bydlení, výrobu a služby s nosnou svislou konstrukcí zděnou z cihel, tvárnic nebo kamene vodorovná dopravní vzdálenost do 100 m pro budovy výšky přes 6 do 12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</si>
  <si>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</si>
  <si>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</si>
  <si>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</si>
  <si>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712</t>
  </si>
  <si>
    <t>Povlakové krytiny</t>
  </si>
  <si>
    <t>30</t>
  </si>
  <si>
    <t>712300833</t>
  </si>
  <si>
    <t>Odstranění povlakové krytiny střech do 10° třívrstvé</t>
  </si>
  <si>
    <t>-1048309411</t>
  </si>
  <si>
    <t>Odstranění ze střech plochých do 10 st. krytiny povlakové třívrstvé</t>
  </si>
  <si>
    <t>31</t>
  </si>
  <si>
    <t>712300834</t>
  </si>
  <si>
    <t>Příplatek k odstranění povlakové krytiny střech do 10° ZKD vrstvu</t>
  </si>
  <si>
    <t>-1084416189</t>
  </si>
  <si>
    <t>Odstranění ze střech plochých do 10 st. krytiny povlakové Příplatek k ceně - 0833 za každou další vrstvu</t>
  </si>
  <si>
    <t>32</t>
  </si>
  <si>
    <t>712300841</t>
  </si>
  <si>
    <t>Odstranění povlakové krytiny střech do 10° odškrabáním mechu s urovnáním povrchu a očištěním</t>
  </si>
  <si>
    <t>-1318255214</t>
  </si>
  <si>
    <t>Odstranění ze střech plochých do 10 st. mechu odškrabáním a očistěním s urovnáním povrchu</t>
  </si>
  <si>
    <t>12,155*22,295</t>
  </si>
  <si>
    <t>markýza</t>
  </si>
  <si>
    <t>2,0*1,5</t>
  </si>
  <si>
    <t>33</t>
  </si>
  <si>
    <t>712331111</t>
  </si>
  <si>
    <t>Provedení povlakové krytiny střech do 10° podkladní vrstvy pásy na sucho samolepící</t>
  </si>
  <si>
    <t>1129894454</t>
  </si>
  <si>
    <t>Provedení povlakové krytiny střech plochých do 10 st. pásy na sucho podkladní samolepící asfaltový pás</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</si>
  <si>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 </t>
  </si>
  <si>
    <t>6,32*22,295*2</t>
  </si>
  <si>
    <t>7,3*1,505</t>
  </si>
  <si>
    <t>34</t>
  </si>
  <si>
    <t>628662801</t>
  </si>
  <si>
    <t xml:space="preserve">podkladní pás asfaltový SBS modifikovaný za studena samolepící se samolepícímy přesahy </t>
  </si>
  <si>
    <t>1330031511</t>
  </si>
  <si>
    <t xml:space="preserve">pás asfaltový modifikovaný za studena samolepící </t>
  </si>
  <si>
    <t>292,796*1,15 'Přepočtené koeficientem množství</t>
  </si>
  <si>
    <t>35</t>
  </si>
  <si>
    <t>712400845</t>
  </si>
  <si>
    <t>Demontáž ventilační hlavice na ploché střeše sklonu do 30°</t>
  </si>
  <si>
    <t>-1343772914</t>
  </si>
  <si>
    <t>Odstranění ze střech šikmých přes 10 st. do 30 st. doplňky ventilační hlavice</t>
  </si>
  <si>
    <t>36</t>
  </si>
  <si>
    <t>998712102</t>
  </si>
  <si>
    <t>Přesun hmot tonážní tonážní pro krytiny povlakové v objektech v do 12 m</t>
  </si>
  <si>
    <t>-1375769486</t>
  </si>
  <si>
    <t>Přesun hmot pro povlakové krytiny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</si>
  <si>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</si>
  <si>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</si>
  <si>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</si>
  <si>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37</t>
  </si>
  <si>
    <t>713141151</t>
  </si>
  <si>
    <t>Montáž izolace tepelné střech plochých kladené volně 1 vrstva rohoží, pásů, dílců, desek</t>
  </si>
  <si>
    <t>1254331307</t>
  </si>
  <si>
    <t>Montáž tepelné izolace střech plochých rohožemi, pásy, deskami, dílci, bloky (izolační materiál ve specifikaci) kladenými volně jednovrstvá</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</si>
  <si>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</si>
  <si>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11,355*21,795*2</t>
  </si>
  <si>
    <t>1,0*(22,295*2+1,155*2)</t>
  </si>
  <si>
    <t>38</t>
  </si>
  <si>
    <t>631508500</t>
  </si>
  <si>
    <t xml:space="preserve">pás tepelně izolační 120 mm </t>
  </si>
  <si>
    <t>-1287346704</t>
  </si>
  <si>
    <t xml:space="preserve">pás tepelně izolační pro izolace trámových stropů, podhledů a nepochůz.půd 120 mm </t>
  </si>
  <si>
    <t>541,864*1,02 'Přepočtené koeficientem množství</t>
  </si>
  <si>
    <t>39</t>
  </si>
  <si>
    <t>998713102</t>
  </si>
  <si>
    <t>Přesun hmot tonážní pro izolace tepelné v objektech v do 12 m</t>
  </si>
  <si>
    <t>1622271619</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</si>
  <si>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</si>
  <si>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</si>
  <si>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</si>
  <si>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</si>
  <si>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40</t>
  </si>
  <si>
    <t>721173706</t>
  </si>
  <si>
    <t>Potrubí kanalizační z PE odpadní DN 100</t>
  </si>
  <si>
    <t>-1361679713</t>
  </si>
  <si>
    <t>Potrubí z plastových trub polyetylenové svařované odpadní (svislé) DN 100</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</si>
  <si>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</si>
  <si>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41</t>
  </si>
  <si>
    <t>721173746</t>
  </si>
  <si>
    <t>Potrubí kanalizační z PE větrací DN 100</t>
  </si>
  <si>
    <t>670669900</t>
  </si>
  <si>
    <t>Potrubí z plastových trub polyetylenové svařované větrací DN 100</t>
  </si>
  <si>
    <t>42</t>
  </si>
  <si>
    <t>998721102</t>
  </si>
  <si>
    <t>Přesun hmot tonážní pro vnitřní kanalizace v objektech v do 12 m</t>
  </si>
  <si>
    <t>1725967841</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</si>
  <si>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</si>
  <si>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</si>
  <si>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743</t>
  </si>
  <si>
    <t>Elektromontáže - hrubá montáž</t>
  </si>
  <si>
    <t>43</t>
  </si>
  <si>
    <t>743621190</t>
  </si>
  <si>
    <t>Demontáž stávajícího a montáž nového hromosvodu vč. revize</t>
  </si>
  <si>
    <t>ks</t>
  </si>
  <si>
    <t>-1614563160</t>
  </si>
  <si>
    <t>751</t>
  </si>
  <si>
    <t>Vzduchotechnika</t>
  </si>
  <si>
    <t>44</t>
  </si>
  <si>
    <t>751398022</t>
  </si>
  <si>
    <t>Mtž větrací mřížky stěnové do 0,100 m2</t>
  </si>
  <si>
    <t>-1279117011</t>
  </si>
  <si>
    <t>Montáž ostatních zařízení větrací mřížky stěnové, průřezu přes 0,04 do 0,100 m2</t>
  </si>
  <si>
    <t>45</t>
  </si>
  <si>
    <t>553414221</t>
  </si>
  <si>
    <t>protideštová žaluzie s ochrannou mřížkou 30x30 cm</t>
  </si>
  <si>
    <t>-1077573871</t>
  </si>
  <si>
    <t>žárově zinkovaná ocel
povrch - prášková vypalovací barva</t>
  </si>
  <si>
    <t>46</t>
  </si>
  <si>
    <t>751398025</t>
  </si>
  <si>
    <t>Mtž větrací mřížky stěnové přes 0,200 m2</t>
  </si>
  <si>
    <t>-585429673</t>
  </si>
  <si>
    <t>Montáž ostatních zařízení větrací mřížky stěnové, průřezu přes 0,200 m2</t>
  </si>
  <si>
    <t>47</t>
  </si>
  <si>
    <t>553414222</t>
  </si>
  <si>
    <t>protideštová žaluzie s ochrannou mřížkou 60x60 cm</t>
  </si>
  <si>
    <t>-1017043324</t>
  </si>
  <si>
    <t>762</t>
  </si>
  <si>
    <t>Konstrukce tesařské</t>
  </si>
  <si>
    <t>48</t>
  </si>
  <si>
    <t>762083122</t>
  </si>
  <si>
    <t>Impregnace řeziva proti dřevokaznému hmyzu, houbám a plísním máčením třída ohrožení 3 a 4</t>
  </si>
  <si>
    <t>-1349262172</t>
  </si>
  <si>
    <t>Práce společné pro tesařské konstrukce impregnace řeziva máčením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</si>
  <si>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</si>
  <si>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8,354+0,469+0,436</t>
  </si>
  <si>
    <t>0,05+0,385</t>
  </si>
  <si>
    <t>49</t>
  </si>
  <si>
    <t>762085103</t>
  </si>
  <si>
    <t>Montáž kotevních želez, příložek, patek nebo táhel</t>
  </si>
  <si>
    <t>-321621269</t>
  </si>
  <si>
    <t>Práce společné pro tesařské konstrukce montáž ocelových spojovacích prostředků (materiál ve specifikaci) kotevních želez příložek, patek, táhel</t>
  </si>
  <si>
    <t>50</t>
  </si>
  <si>
    <t>130103590</t>
  </si>
  <si>
    <t>ocel pásová válcovaná za studena 50 x 3  mm žárově zinkováno</t>
  </si>
  <si>
    <t>-592981525</t>
  </si>
  <si>
    <t>ocel pásová válcovaná za studena 50 x 3  mm</t>
  </si>
  <si>
    <t>P</t>
  </si>
  <si>
    <t>Poznámka k položce:
Hmotnost: 1,20 kg/m</t>
  </si>
  <si>
    <t>51</t>
  </si>
  <si>
    <t>762085112</t>
  </si>
  <si>
    <t>Montáž svorníků nebo šroubů délky do 300 mm</t>
  </si>
  <si>
    <t>-1844020358</t>
  </si>
  <si>
    <t>Práce společné pro tesařské konstrukce montáž ocelových spojovacích prostředků (materiál ve specifikaci) svorníků, šroubů délky přes 150 do 300 mm</t>
  </si>
  <si>
    <t>52</t>
  </si>
  <si>
    <t>130901</t>
  </si>
  <si>
    <t>dodávka svorníku, pozink</t>
  </si>
  <si>
    <t>320350851</t>
  </si>
  <si>
    <t>53</t>
  </si>
  <si>
    <t>762332131</t>
  </si>
  <si>
    <t>Montáž vázaných kcí krovů pravidelných z hraněného řeziva průřezové plochy do 120 cm2</t>
  </si>
  <si>
    <t>2076909927</t>
  </si>
  <si>
    <t>Montáž vázaných konstrukcí krovů střech pultových, sedlových, valbových, stanových čtvercového nebo obdélníkového půdorysu, z řeziva hraněného průřezové plochy do 120 cm2</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</si>
  <si>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</si>
  <si>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W2 100/100mm</t>
  </si>
  <si>
    <t>1,5*3</t>
  </si>
  <si>
    <t>54</t>
  </si>
  <si>
    <t>605111680</t>
  </si>
  <si>
    <t>řezivo jehličnaté hranol délka 4 - 6 m jakost I. - II.</t>
  </si>
  <si>
    <t>-1875953473</t>
  </si>
  <si>
    <t>řezivo jehličnaté hranol dl 4 - 6 m jakost I. - II.</t>
  </si>
  <si>
    <t>4,5*0,1*0,1*1,1</t>
  </si>
  <si>
    <t>55</t>
  </si>
  <si>
    <t>762332132</t>
  </si>
  <si>
    <t>Montáž vázaných kcí krovů pravidelných z hraněného řeziva průřezové plochy do 224 cm2</t>
  </si>
  <si>
    <t>664003808</t>
  </si>
  <si>
    <t>Montáž vázaných konstrukcí krovů střech pultových, sedlových, valbových, stanových čtvercového nebo obdélníkového půdorysu, z řeziva hraněného průřezové plochy přes 120 do 224 cm2</t>
  </si>
  <si>
    <t>W1 100/160mm</t>
  </si>
  <si>
    <t>7,3*3</t>
  </si>
  <si>
    <t>56</t>
  </si>
  <si>
    <t>-767410934</t>
  </si>
  <si>
    <t>21,9*0,1*0,16*1,1</t>
  </si>
  <si>
    <t>57</t>
  </si>
  <si>
    <t>762341210</t>
  </si>
  <si>
    <t>Montáž bednění střech rovných a šikmých sklonu do 60° z hrubých prken na sraz</t>
  </si>
  <si>
    <t>-1661428274</t>
  </si>
  <si>
    <t>Bednění a laťování montáž bednění střech rovných a šikmých sklonu do 60 st. s vyřezáním otvorů z prken hrubých na sraz tl. do 32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</si>
  <si>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</si>
  <si>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1,505*7,3*2</t>
  </si>
  <si>
    <t>58</t>
  </si>
  <si>
    <t>605111200</t>
  </si>
  <si>
    <t>řezivo stavební prkna prismovaná (středová) tloušťky 25 (32) mm délky 2 - 5 m</t>
  </si>
  <si>
    <t>686483311</t>
  </si>
  <si>
    <t>281,809*0,025*1,1</t>
  </si>
  <si>
    <t>1,505*7,3*0,025*1,1*2</t>
  </si>
  <si>
    <t>59</t>
  </si>
  <si>
    <t>762341610</t>
  </si>
  <si>
    <t>Montáž bednění štítových okapových říms z hrubých prken</t>
  </si>
  <si>
    <t>1470937132</t>
  </si>
  <si>
    <t>Bednění a laťování montáž bednění štítových okapových říms, krajnic, závětrných prken a žaluzií ve spádu nebo rovnoběžně s okapem z prken hrubých tl. do 32 mm</t>
  </si>
  <si>
    <t>podbití přesahů palubkami</t>
  </si>
  <si>
    <t xml:space="preserve">osazení mřížky proti hmyzu a ptákům </t>
  </si>
  <si>
    <t>46,2*0,10</t>
  </si>
  <si>
    <t>60</t>
  </si>
  <si>
    <t>596602380</t>
  </si>
  <si>
    <t>pás ochranný větrací okapní  500/10 cm (v barvě)</t>
  </si>
  <si>
    <t>-1076276862</t>
  </si>
  <si>
    <t>prvek 9/KL</t>
  </si>
  <si>
    <t>61</t>
  </si>
  <si>
    <t>596602381</t>
  </si>
  <si>
    <t>ochranná větrací mřížka</t>
  </si>
  <si>
    <t>-536037704</t>
  </si>
  <si>
    <t>prvek 11/KL</t>
  </si>
  <si>
    <t>44,6</t>
  </si>
  <si>
    <t>62</t>
  </si>
  <si>
    <t>762341660</t>
  </si>
  <si>
    <t>Montáž bednění štítových okapových říms z palubek</t>
  </si>
  <si>
    <t>-2076509777</t>
  </si>
  <si>
    <t>Bednění a laťování montáž bednění štítových okapových říms, krajnic, závětrných prken a žaluzií ve spádu nebo rovnoběžně s okapem z palubek</t>
  </si>
  <si>
    <t>0,8*(22,3*2+6,5*4)</t>
  </si>
  <si>
    <t>pultové střecha</t>
  </si>
  <si>
    <t>0,6*1,6*2</t>
  </si>
  <si>
    <t>63</t>
  </si>
  <si>
    <t>611911550</t>
  </si>
  <si>
    <t>palubky obkladové SM profil klasický 19 x 116 mm A/B</t>
  </si>
  <si>
    <t>1662690036</t>
  </si>
  <si>
    <t>0,8*(22,3*2+6,5*4)*1,1</t>
  </si>
  <si>
    <t>0,6*1,6*2*1,1</t>
  </si>
  <si>
    <t>64</t>
  </si>
  <si>
    <t>762341811</t>
  </si>
  <si>
    <t>Demontáž bednění střech z prken</t>
  </si>
  <si>
    <t>-1565920572</t>
  </si>
  <si>
    <t>Demontáž bednění a laťování bednění střech rovných, obloukových, sklonu do 60 st. se všemi nadstřešními konstrukcemi z prken hrubých, hoblovaných tl. do 32 mm</t>
  </si>
  <si>
    <t>okolo nadezdívky</t>
  </si>
  <si>
    <t>1,0*(22,0*2+10,0*2)</t>
  </si>
  <si>
    <t>65</t>
  </si>
  <si>
    <t>762342211</t>
  </si>
  <si>
    <t>Montáž laťování na střechách jednoduchých sklonu do 60° osové vzdálenosti do 150 mm</t>
  </si>
  <si>
    <t>1230611950</t>
  </si>
  <si>
    <t>Bednění a laťování montáž laťování střech jednoduchých sklonu do 60 st. při osové vzdálenosti latí do 150 mm</t>
  </si>
  <si>
    <t>66</t>
  </si>
  <si>
    <t>605141130</t>
  </si>
  <si>
    <t>řezivo jehličnaté,střešní latě impregnované dl 2 - 3,5 m</t>
  </si>
  <si>
    <t>-855413077</t>
  </si>
  <si>
    <t>281,58*5*0,04*0,06*1,1</t>
  </si>
  <si>
    <t>67</t>
  </si>
  <si>
    <t>762342441</t>
  </si>
  <si>
    <t>Montáž lišt trojúhelníkových nebo kontralatí na střechách sklonu do 60°</t>
  </si>
  <si>
    <t>-740140457</t>
  </si>
  <si>
    <t>Bednění a laťování montáž lišt trojúhelníkových nebo kontralatí</t>
  </si>
  <si>
    <t>kontralatě</t>
  </si>
  <si>
    <t>6,5*26*2</t>
  </si>
  <si>
    <t>68</t>
  </si>
  <si>
    <t>122928157</t>
  </si>
  <si>
    <t>359,9*0,04*0,06*1,1</t>
  </si>
  <si>
    <t>69</t>
  </si>
  <si>
    <t>762395000</t>
  </si>
  <si>
    <t>Spojovací prostředky pro montáž krovu, bednění, laťování, světlíky, klíny</t>
  </si>
  <si>
    <t>149045331</t>
  </si>
  <si>
    <t>Spojovací prostředky krovů, bednění a laťování, nadstřešních konstrukcí svory, prkna, hřebíky, pásová ocel, vruty</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</si>
  <si>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</si>
  <si>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8,354+64,24*0,02+3,717+0,95</t>
  </si>
  <si>
    <t>70</t>
  </si>
  <si>
    <t>762521104</t>
  </si>
  <si>
    <t>Položení podlahy z hrubých prken na sraz</t>
  </si>
  <si>
    <t>1048882267</t>
  </si>
  <si>
    <t>Položení podlah nehoblovaných na sraz z prken hrubých</t>
  </si>
  <si>
    <t xml:space="preserve">Poznámka k souboru cen:_x000D_
1. Cenu 762 52-1104, 762 52-1108 lze použít na provizorní zakrytí výkopu uvnitř budov. </t>
  </si>
  <si>
    <t>revizní lávka</t>
  </si>
  <si>
    <t>0,6*22,0</t>
  </si>
  <si>
    <t>71</t>
  </si>
  <si>
    <t>-1325431570</t>
  </si>
  <si>
    <t>13,2*0,03*1,1</t>
  </si>
  <si>
    <t>72</t>
  </si>
  <si>
    <t>762595001</t>
  </si>
  <si>
    <t>Spojovací prostředky pro položení dřevěných podlah a zakrytí kanálů</t>
  </si>
  <si>
    <t>-2073884584</t>
  </si>
  <si>
    <t>Spojovací prostředky podlah a podkladových konstrukcí hřebíky, vruty</t>
  </si>
  <si>
    <t xml:space="preserve">Poznámka k souboru cen:_x000D_
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 </t>
  </si>
  <si>
    <t>73</t>
  </si>
  <si>
    <t>998762102</t>
  </si>
  <si>
    <t>Přesun hmot tonážní pro kce tesařské v objektech v do 12 m</t>
  </si>
  <si>
    <t>-1692107130</t>
  </si>
  <si>
    <t>Přesun hmot pro konstrukce tesařské stanovený z hmotnosti přesunovaného materiálu vodorovná dopravní vzdálenost do 50 m v objektech výšky přes 6 do 12 m</t>
  </si>
  <si>
    <t>763</t>
  </si>
  <si>
    <t>Konstrukce suché výstavby</t>
  </si>
  <si>
    <t>74</t>
  </si>
  <si>
    <t>763732114</t>
  </si>
  <si>
    <t>Montáž dřevostaveb střešní konstrukce v do 10 m z příhradových vazníků konstrukční délky do 12,5 m</t>
  </si>
  <si>
    <t>-303783205</t>
  </si>
  <si>
    <t>Montáž střešní konstrukce do 10 m výšky římsy opláštění střechy, štítů, říms, dýmníků a světlíkových obrub z vazníků příhradových, konstrukční délky přes 9,0 do 12,5 m</t>
  </si>
  <si>
    <t xml:space="preserve">Poznámka k souboru cen:_x000D_
1. Montáž rámové konstrukce se oceňuje skladebně cenami montáže vazníků a cenami montáže stojek pro rámové konstrukce. 2. V cenách -2122, -2221, -2222 jsou započteny i náklady na spojení rámové konstrukce. 3. Cenami -2112, -2211 až -2213 se oceňuje i montáž samostatných vazníků. 4. Cenami -2122, -2221, -2222 nelze oceňovat montáž samostatných stojek; tato montáž se oceňuje cenami 763 71-2111, -2211 až –2213 Montáž sloupů. 5. Cenou -2101 se oceňuje jen montáž kompletní prostorové střešní konstrukce. Touto cenou nelze oceňovat montáž pláště dvouplášťových střech; tyto práce se oceňují podle čl. 1102 Všeobecných podmínek části A 02. </t>
  </si>
  <si>
    <t>Poznámka k položce:
vč. zavětrování</t>
  </si>
  <si>
    <t>10,755*26</t>
  </si>
  <si>
    <t>75</t>
  </si>
  <si>
    <t>6059000</t>
  </si>
  <si>
    <t>dodávka sbíjených vazníků</t>
  </si>
  <si>
    <t>1714353986</t>
  </si>
  <si>
    <t>dodávka sbíjených vazníků vč. impregnace</t>
  </si>
  <si>
    <t>76</t>
  </si>
  <si>
    <t>763734111</t>
  </si>
  <si>
    <t>Montáž dřevostaveb střešní konstrukce krokví, vaznic, ztužidel, zavětrování plochy do 50 cm2</t>
  </si>
  <si>
    <t>572020429</t>
  </si>
  <si>
    <t>Montáž střešní konstrukce do 10 m výšky římsy opláštění střechy, štítů, říms, dýmníků a světlíkových obrub z ostatních prvků, krokví, vaznic, ztužidel, zavětrování, průřezové plochy do 50 cm2</t>
  </si>
  <si>
    <t>W3 50/100</t>
  </si>
  <si>
    <t>1,5*18*2</t>
  </si>
  <si>
    <t>W4 60/100</t>
  </si>
  <si>
    <t>6,5*4</t>
  </si>
  <si>
    <t>77</t>
  </si>
  <si>
    <t>763734112</t>
  </si>
  <si>
    <t>Montáž dřevostaveb střešní konstrukce krokví, vaznic, ztužidel a zavětrování plochy do 150 cm2</t>
  </si>
  <si>
    <t>1352136664</t>
  </si>
  <si>
    <t>Montáž střešní konstrukce do 10 m výšky římsy opláštění střechy, štítů, říms, dýmníků a světlíkových obrub z ostatních prvků, krokví, vaznic, ztužidel, zavětrování, průřezové plochy přes 50 do 150 cm2</t>
  </si>
  <si>
    <t>6,5*4*0,06*0,10*1,1</t>
  </si>
  <si>
    <t>78</t>
  </si>
  <si>
    <t>-947773678</t>
  </si>
  <si>
    <t>1,5*18*2*0,05*0,1*1,1</t>
  </si>
  <si>
    <t>79</t>
  </si>
  <si>
    <t>998763101</t>
  </si>
  <si>
    <t>Přesun hmot tonážní pro dřevostavby v objektech v do 12 m</t>
  </si>
  <si>
    <t>1941100744</t>
  </si>
  <si>
    <t>Přesun hmot pro dřevostavby stanovený z hmotnosti přesunovaného materiálu vodorovná dopravní vzdálenost do 50 m v objektech výšky přes 6 do 12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</si>
  <si>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</si>
  <si>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</si>
  <si>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</si>
  <si>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80</t>
  </si>
  <si>
    <t>764001821</t>
  </si>
  <si>
    <t>Demontáž krytiny ze svitků nebo tabulí do suti</t>
  </si>
  <si>
    <t>1101483908</t>
  </si>
  <si>
    <t>Demontáž klempířských konstrukcí krytiny ze svitků nebo tabulí do suti</t>
  </si>
  <si>
    <t>81</t>
  </si>
  <si>
    <t>764002413</t>
  </si>
  <si>
    <t>Montáž strukturované oddělovací rohože</t>
  </si>
  <si>
    <t>-1145045362</t>
  </si>
  <si>
    <t>Montáž strukturní oddělovací rohože jakékoli rš</t>
  </si>
  <si>
    <t>7,3*2</t>
  </si>
  <si>
    <t>82</t>
  </si>
  <si>
    <t>283292230</t>
  </si>
  <si>
    <t>fólie strukturovaná DELTA®- TRELA 1,5 x 30 m</t>
  </si>
  <si>
    <t>-752451016</t>
  </si>
  <si>
    <t>fólie strukturovaná pod plechovou krytinu 1,5 x 30 m</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</si>
  <si>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t>
  </si>
  <si>
    <t>10,987*1,15 'Přepočtené koeficientem množství</t>
  </si>
  <si>
    <t>83</t>
  </si>
  <si>
    <t>764002841</t>
  </si>
  <si>
    <t>Demontáž oplechování horních ploch zdí a nadezdívek do suti</t>
  </si>
  <si>
    <t>-1930633904</t>
  </si>
  <si>
    <t>Demontáž klempířských konstrukcí oplechování horních ploch zdí a nadezdívek do suti</t>
  </si>
  <si>
    <t>12,0*2+22,3*2</t>
  </si>
  <si>
    <t>84</t>
  </si>
  <si>
    <t>764002871</t>
  </si>
  <si>
    <t>Demontáž lemování zdí do suti</t>
  </si>
  <si>
    <t>-543191846</t>
  </si>
  <si>
    <t>Demontáž klempířských konstrukcí lemování zdí do suti</t>
  </si>
  <si>
    <t>85</t>
  </si>
  <si>
    <t>764111641</t>
  </si>
  <si>
    <t>Krytina střechy rovné drážkováním ze svitků z Pz plechu s povrchovou úpravou rš 670 mm sklonu do 30°</t>
  </si>
  <si>
    <t>-663141991</t>
  </si>
  <si>
    <t>Krytina ze svitků nebo z taškových tabulí z pozinkovaného plechu s povrchovou úpravou s úpravou u okapů, prostupů a výčnělků střechy rovné drážkováním ze svitků rš 670 mm, sklon střechy do 30 st.</t>
  </si>
  <si>
    <t>86</t>
  </si>
  <si>
    <t>-1463942271</t>
  </si>
  <si>
    <t>20/KL</t>
  </si>
  <si>
    <t>1,0</t>
  </si>
  <si>
    <t>87</t>
  </si>
  <si>
    <t>764111651</t>
  </si>
  <si>
    <t>Krytina střechy rovné z taškových tabulí z Pz plechu s povrchovou úpravou sklonu do 30°</t>
  </si>
  <si>
    <t>1790027656</t>
  </si>
  <si>
    <t>Krytina ze svitků nebo z taškových tabulí z pozinkovaného plechu s povrchovou úpravou s úpravou u okapů, prostupů a výčnělků střechy rovné z taškových tabulí, sklon střechy do 30 st.</t>
  </si>
  <si>
    <t>88</t>
  </si>
  <si>
    <t>764211605</t>
  </si>
  <si>
    <t>Oplechování větraného hřebene z oblých hřebenáčů s větracím pásem z Pz s povrch úpravou rš 400 mm</t>
  </si>
  <si>
    <t>343431133</t>
  </si>
  <si>
    <t>Oplechování střešních prvků z pozinkovaného plechu s povrchovou úpravou hřebene větraného z hřebenáčů oblých, včetně větracího pásu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</si>
  <si>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</si>
  <si>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89</t>
  </si>
  <si>
    <t>764212633</t>
  </si>
  <si>
    <t>Oplechování štítu závětrnou lištou z Pz s povrchovou úpravou rš 250 mm</t>
  </si>
  <si>
    <t>1823253151</t>
  </si>
  <si>
    <t>Oplechování střešních prvků z pozinkovaného plechu s povrchovou úpravou štítu závětrnou lištou rš 250 mm</t>
  </si>
  <si>
    <t>90</t>
  </si>
  <si>
    <t>764212663</t>
  </si>
  <si>
    <t>Oplechování rovné okapové hrany z Pz s povrchovou úpravou rš 250 mm</t>
  </si>
  <si>
    <t>-1587870286</t>
  </si>
  <si>
    <t>Oplechování střešních prvků z pozinkovaného plechu s povrchovou úpravou okapu okapovým plechem střechy rovné rš 250 mm</t>
  </si>
  <si>
    <t>91</t>
  </si>
  <si>
    <t>368580146</t>
  </si>
  <si>
    <t>okapnice 5/KL</t>
  </si>
  <si>
    <t>46,2</t>
  </si>
  <si>
    <t>92</t>
  </si>
  <si>
    <t>764213657</t>
  </si>
  <si>
    <t>Sněhový rozražeč krytiny z Pz s povrchovou úpravou</t>
  </si>
  <si>
    <t>-2127639493</t>
  </si>
  <si>
    <t>Oplechování střešních prvků z pozinkovaného plechu s povrchovou úpravou sněhový rozražeč</t>
  </si>
  <si>
    <t>93</t>
  </si>
  <si>
    <t>764315633</t>
  </si>
  <si>
    <t>Lemování trub prostupovou manžetou z Pz s povrch úpravou střech s krytinou skládanou D do 150 mm</t>
  </si>
  <si>
    <t>750835063</t>
  </si>
  <si>
    <t>Lemování trub, konzol, držáků a ostatních kusových prvků z pozinkovaného plechu s povrchovou úpravou střech s krytinou prostupovou manžetou přes 100 do 150 mm</t>
  </si>
  <si>
    <t>94</t>
  </si>
  <si>
    <t>764316643</t>
  </si>
  <si>
    <t>Větrací komínek izolovaný s průchodkou na skládané krytině z taškových tabulí s povrch úprav D 110mm</t>
  </si>
  <si>
    <t>-419203848</t>
  </si>
  <si>
    <t>Lemování ventilačních nástavců z pozinkovaného plechu s povrchovou úpravou výšky do 1000 mm, se stříškou střech s krytinou skládanou z taškových tabulí, průměru 110 mm</t>
  </si>
  <si>
    <t>95</t>
  </si>
  <si>
    <t>764511444</t>
  </si>
  <si>
    <t>Kotlík oválný (trychtýřový) pro podokapní žlaby z Pz plechu 330/100 mm</t>
  </si>
  <si>
    <t>-988623726</t>
  </si>
  <si>
    <t>Žlab podokapní z pozinkovaného plechu včetně háků a čel kotlík oválný (trychtýřový), rš žlabu/průměr svodu 330/100 mm</t>
  </si>
  <si>
    <t>96</t>
  </si>
  <si>
    <t>764511445</t>
  </si>
  <si>
    <t>Kotlík oválný (trychtýřový) pro podokapní žlaby z Pz plechu 400/120 mm</t>
  </si>
  <si>
    <t>733222981</t>
  </si>
  <si>
    <t>Žlab podokapní z pozinkovaného plechu včetně háků a čel kotlík oválný (trychtýřový), rš žlabu/průměr svodu 400/120 mm</t>
  </si>
  <si>
    <t>97</t>
  </si>
  <si>
    <t>764511602</t>
  </si>
  <si>
    <t>Žlab podokapní půlkruhový z Pz s povrchovou úpravou rš 330 mm</t>
  </si>
  <si>
    <t>-1241613474</t>
  </si>
  <si>
    <t>Žlab podokapní z pozinkovaného plechu s povrchovou úpravou včetně háků a čel půlkruhový rš 330 mm</t>
  </si>
  <si>
    <t>98</t>
  </si>
  <si>
    <t>764511603</t>
  </si>
  <si>
    <t>Žlab podokapní půlkruhový z Pz s povrchovou úpravou rš 400 mm</t>
  </si>
  <si>
    <t>-475824939</t>
  </si>
  <si>
    <t>Žlab podokapní z pozinkovaného plechu s povrchovou úpravou včetně háků a čel půlkruhový rš 400 mm</t>
  </si>
  <si>
    <t>99</t>
  </si>
  <si>
    <t>764518622</t>
  </si>
  <si>
    <t>Svody kruhové včetně objímek, kolen, odskoků z Pz s povrchovou úpravou průměru 100 mm</t>
  </si>
  <si>
    <t>737192876</t>
  </si>
  <si>
    <t>Svod z pozinkovaného plechu s upraveným povrchem včetně objímek, kolen a odskoků kruhový, průměru 100 mm</t>
  </si>
  <si>
    <t>100</t>
  </si>
  <si>
    <t>764518623</t>
  </si>
  <si>
    <t>Svody kruhové včetně objímek, kolen, odskoků z Pz s povrchovou úpravou průměru 120 mm</t>
  </si>
  <si>
    <t>863035823</t>
  </si>
  <si>
    <t>Svod z pozinkovaného plechu s upraveným povrchem včetně objímek, kolen a odskoků kruhový, průměru 120 mm</t>
  </si>
  <si>
    <t>101</t>
  </si>
  <si>
    <t>-2110282949</t>
  </si>
  <si>
    <t>102</t>
  </si>
  <si>
    <t>998764102</t>
  </si>
  <si>
    <t>Přesun hmot tonážní pro konstrukce klempířské v objektech v do 12 m</t>
  </si>
  <si>
    <t>-637334480</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</si>
  <si>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</si>
  <si>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</si>
  <si>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t>
  </si>
  <si>
    <t>Konstrukce zámečnické</t>
  </si>
  <si>
    <t>103</t>
  </si>
  <si>
    <t>767646401</t>
  </si>
  <si>
    <t>Montáž revizních dvířek 1křídlových s rámem výšky do 1000 mm</t>
  </si>
  <si>
    <t>-1285362444</t>
  </si>
  <si>
    <t>Montáž dveří ocelových revizních dvířek s rámem jednokřídlových, výšky do 1000 mm</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</si>
  <si>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</si>
  <si>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104</t>
  </si>
  <si>
    <t>553435131</t>
  </si>
  <si>
    <t>revizní dvířka  600x600 mm s protideštovou žaluzií a ochrannou mřížkou</t>
  </si>
  <si>
    <t>2114411720</t>
  </si>
  <si>
    <t>105</t>
  </si>
  <si>
    <t>553435132</t>
  </si>
  <si>
    <t>revizní dvířka  550x550 mm s protideštovou žaluzií a ochrannou mřížkou</t>
  </si>
  <si>
    <t>1824599126</t>
  </si>
  <si>
    <t>106</t>
  </si>
  <si>
    <t>767996802</t>
  </si>
  <si>
    <t>Demontáž atypických zámečnických konstrukcí rozebráním hmotnosti jednotlivých dílů do 100 kg</t>
  </si>
  <si>
    <t>kg</t>
  </si>
  <si>
    <t>2088563215</t>
  </si>
  <si>
    <t>Demontáž ostatních zámečnických konstrukcí o hmotnosti jednotlivých dílů rozebráním přes 50 do 100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</si>
  <si>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</si>
  <si>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žebřík</t>
  </si>
  <si>
    <t>107</t>
  </si>
  <si>
    <t>998767102</t>
  </si>
  <si>
    <t>Přesun hmot tonážní pro zámečnické konstrukce v objektech v do 12 m</t>
  </si>
  <si>
    <t>-1641784600</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</si>
  <si>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</si>
  <si>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</si>
  <si>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</si>
  <si>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</si>
  <si>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108</t>
  </si>
  <si>
    <t>783218111</t>
  </si>
  <si>
    <t>Lazurovací dvojnásobný syntetický nátěr tesařských konstrukcí</t>
  </si>
  <si>
    <t>-1017882729</t>
  </si>
  <si>
    <t>Lazurovací nátěr tesařských konstrukcí dvojnásobný syntetický</t>
  </si>
  <si>
    <t>64,24*2,5</t>
  </si>
  <si>
    <t>VRN</t>
  </si>
  <si>
    <t>Vedlejší rozpočtové náklady</t>
  </si>
  <si>
    <t>VRN3</t>
  </si>
  <si>
    <t>Zařízení staveniště</t>
  </si>
  <si>
    <t>109</t>
  </si>
  <si>
    <t>030001000</t>
  </si>
  <si>
    <t>kč</t>
  </si>
  <si>
    <t>1024</t>
  </si>
  <si>
    <t>-1089957630</t>
  </si>
  <si>
    <t>Základní rozdělení průvodních činností a nákladů zařízení staveniště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</si>
  <si>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</si>
  <si>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</si>
  <si>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</si>
  <si>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</si>
  <si>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</si>
  <si>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</si>
  <si>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</si>
  <si>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</si>
  <si>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</si>
  <si>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</si>
  <si>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</si>
  <si>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</si>
  <si>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</si>
  <si>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</si>
  <si>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</si>
  <si>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</si>
  <si>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</si>
  <si>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</si>
  <si>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</si>
  <si>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</si>
  <si>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</si>
  <si>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</si>
  <si>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</si>
  <si>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</si>
  <si>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</si>
  <si>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</si>
  <si>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</si>
  <si>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</si>
  <si>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</si>
  <si>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</si>
  <si>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</si>
  <si>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</si>
  <si>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</si>
  <si>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</si>
  <si>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</si>
  <si>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</si>
  <si>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</si>
  <si>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</si>
  <si>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</si>
  <si>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</si>
  <si>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</si>
  <si>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</si>
  <si>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</si>
  <si>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</si>
  <si>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</si>
  <si>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</si>
  <si>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</si>
  <si>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</si>
  <si>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</si>
  <si>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</si>
  <si>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</si>
  <si>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</si>
  <si>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</si>
  <si>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</si>
  <si>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</si>
  <si>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</si>
  <si>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</si>
  <si>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</si>
  <si>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</si>
  <si>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</si>
  <si>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</si>
  <si>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</si>
  <si>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</si>
  <si>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</si>
  <si>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</si>
  <si>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</si>
  <si>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</si>
  <si>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</si>
  <si>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</si>
  <si>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</si>
  <si>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</si>
  <si>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</si>
  <si>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</si>
  <si>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</si>
  <si>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</si>
  <si>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</si>
  <si>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</si>
  <si>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</si>
  <si>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</si>
  <si>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</si>
  <si>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</si>
  <si>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</si>
  <si>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</si>
  <si>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</si>
  <si>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</si>
  <si>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</si>
  <si>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</si>
  <si>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</si>
  <si>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</si>
  <si>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</si>
  <si>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</si>
  <si>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</si>
  <si>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</si>
  <si>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</si>
  <si>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</si>
  <si>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</si>
  <si>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</si>
  <si>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</si>
  <si>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</si>
  <si>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</si>
  <si>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</si>
  <si>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</si>
  <si>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</si>
  <si>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</si>
  <si>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</si>
  <si>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</si>
  <si>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</si>
  <si>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</si>
  <si>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</si>
  <si>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</si>
  <si>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</si>
  <si>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</si>
  <si>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</si>
  <si>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</si>
  <si>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</si>
  <si>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</si>
  <si>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</si>
  <si>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</si>
  <si>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</si>
  <si>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</si>
  <si>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</si>
  <si>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</si>
  <si>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</si>
  <si>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</si>
  <si>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</si>
  <si>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</si>
  <si>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</si>
  <si>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</si>
  <si>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</si>
  <si>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</si>
  <si>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</si>
  <si>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</si>
  <si>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</si>
  <si>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</si>
  <si>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</si>
  <si>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</si>
  <si>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</si>
  <si>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</si>
  <si>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</si>
  <si>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</si>
  <si>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</si>
  <si>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</si>
  <si>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</si>
  <si>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</si>
  <si>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</si>
  <si>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</si>
  <si>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</si>
  <si>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</si>
  <si>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</si>
  <si>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</si>
  <si>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</si>
  <si>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</si>
  <si>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</si>
  <si>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</si>
  <si>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</si>
  <si>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</si>
  <si>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</si>
  <si>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</si>
  <si>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</si>
  <si>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</si>
  <si>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</si>
  <si>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</si>
  <si>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</si>
  <si>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</si>
  <si>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</si>
  <si>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</si>
  <si>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</si>
  <si>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</si>
  <si>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</si>
  <si>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</si>
  <si>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</si>
  <si>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</si>
  <si>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</si>
  <si>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</si>
  <si>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</si>
  <si>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</si>
  <si>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</si>
  <si>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</si>
  <si>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</si>
  <si>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</si>
  <si>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</si>
  <si>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</si>
  <si>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</si>
  <si>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Město Krásné Údolí</t>
  </si>
  <si>
    <t xml:space="preserve">Krásné Údolí </t>
  </si>
  <si>
    <t>00.00.0000</t>
  </si>
  <si>
    <t>Krásné Údolí, Hasičská zbrojnice - oprava střechy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</si>
</sst>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4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6"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29"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1"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6" fillId="0" borderId="0" xfId="0" applyFont="1" applyAlignment="1">
      <alignment vertical="center" wrapText="1"/>
    </xf>
    <xf numFmtId="0" fontId="8" fillId="0" borderId="5" xfId="0" applyFont="1" applyBorder="1" applyAlignment="1">
      <alignment vertical="center"/>
    </xf>
    <xf numFmtId="0" fontId="34"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6" fillId="0" borderId="0" xfId="0" applyFont="1" applyBorder="1" applyAlignment="1">
      <alignment vertical="center" wrapText="1"/>
    </xf>
    <xf numFmtId="0" fontId="8" fillId="0" borderId="0" xfId="0" applyFont="1" applyAlignment="1">
      <alignment horizontal="left" vertical="center" wrapText="1"/>
    </xf>
    <xf numFmtId="167" fontId="8" fillId="0" borderId="0" xfId="0" applyNumberFormat="1" applyFont="1" applyAlignment="1">
      <alignment vertical="center"/>
    </xf>
    <xf numFmtId="0" fontId="35" fillId="0" borderId="0" xfId="0" applyFont="1" applyBorder="1" applyAlignment="1">
      <alignment horizontal="left" vertical="center" wrapText="1"/>
    </xf>
    <xf numFmtId="0" fontId="9" fillId="0" borderId="5" xfId="0" applyFont="1" applyBorder="1" applyAlignment="1">
      <alignment vertical="center"/>
    </xf>
    <xf numFmtId="0" fontId="37" fillId="0" borderId="0" xfId="0" applyFont="1" applyAlignment="1">
      <alignment horizontal="left" vertical="center"/>
    </xf>
    <xf numFmtId="0" fontId="37"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8" fillId="0" borderId="28" xfId="0" applyFont="1" applyBorder="1" applyAlignment="1" applyProtection="1">
      <alignment horizontal="center" vertical="center"/>
      <protection locked="0"/>
    </xf>
    <xf numFmtId="49" fontId="38" fillId="0" borderId="28" xfId="0" applyNumberFormat="1" applyFont="1" applyBorder="1" applyAlignment="1" applyProtection="1">
      <alignment horizontal="left" vertical="center" wrapText="1"/>
      <protection locked="0"/>
    </xf>
    <xf numFmtId="0" fontId="38" fillId="0" borderId="28" xfId="0" applyFont="1" applyBorder="1" applyAlignment="1" applyProtection="1">
      <alignment horizontal="left" vertical="center" wrapText="1"/>
      <protection locked="0"/>
    </xf>
    <xf numFmtId="0" fontId="38" fillId="0" borderId="28" xfId="0" applyFont="1" applyBorder="1" applyAlignment="1" applyProtection="1">
      <alignment horizontal="center" vertical="center" wrapText="1"/>
      <protection locked="0"/>
    </xf>
    <xf numFmtId="167" fontId="38" fillId="0" borderId="28" xfId="0" applyNumberFormat="1" applyFont="1" applyBorder="1" applyAlignment="1" applyProtection="1">
      <alignment vertical="center"/>
      <protection locked="0"/>
    </xf>
    <xf numFmtId="4" fontId="38" fillId="5"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5" borderId="28"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2" borderId="1" xfId="0" applyFont="1" applyFill="1" applyBorder="1" applyAlignment="1" applyProtection="1">
      <alignment horizontal="left" vertical="center"/>
      <protection locked="0"/>
    </xf>
    <xf numFmtId="0" fontId="42" fillId="2"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14" fontId="2" fillId="5" borderId="0" xfId="0" applyNumberFormat="1" applyFont="1" applyFill="1" applyBorder="1" applyAlignment="1" applyProtection="1">
      <alignment horizontal="left" vertical="center"/>
      <protection locked="0"/>
    </xf>
    <xf numFmtId="4" fontId="19"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15" fillId="4" borderId="0" xfId="0" applyFont="1" applyFill="1" applyAlignment="1">
      <alignment horizontal="center" vertical="center"/>
    </xf>
    <xf numFmtId="0" fontId="0" fillId="0" borderId="0" xfId="0"/>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0" fontId="29" fillId="3" borderId="0" xfId="1" applyFont="1" applyFill="1" applyAlignment="1">
      <alignmen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Alignment="1">
      <alignment vertical="center"/>
    </xf>
    <xf numFmtId="0" fontId="40" fillId="0" borderId="1" xfId="0" applyFont="1" applyBorder="1" applyAlignment="1" applyProtection="1">
      <alignment horizontal="center"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4" xfId="0" applyFont="1" applyBorder="1" applyAlignment="1" applyProtection="1">
      <alignment horizontal="left"/>
      <protection locked="0"/>
    </xf>
    <xf numFmtId="0" fontId="41"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27" activePane="bottomLeft" state="frozen"/>
      <selection pane="bottomLeft" activeCell="AQ52" sqref="AQ52"/>
    </sheetView>
  </sheetViews>
  <sheetFormatPr defaultRowHeight="1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45"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 customHeight="1">
      <c r="AR2" s="316" t="s">
        <v>8</v>
      </c>
      <c r="AS2" s="317"/>
      <c r="AT2" s="317"/>
      <c r="AU2" s="317"/>
      <c r="AV2" s="317"/>
      <c r="AW2" s="317"/>
      <c r="AX2" s="317"/>
      <c r="AY2" s="317"/>
      <c r="AZ2" s="317"/>
      <c r="BA2" s="317"/>
      <c r="BB2" s="317"/>
      <c r="BC2" s="317"/>
      <c r="BD2" s="317"/>
      <c r="BE2" s="317"/>
      <c r="BS2" s="22" t="s">
        <v>9</v>
      </c>
      <c r="BT2" s="22" t="s">
        <v>10</v>
      </c>
    </row>
    <row r="3" spans="1:74" ht="6.9"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 customHeight="1">
      <c r="B5" s="26"/>
      <c r="C5" s="27"/>
      <c r="D5" s="32" t="s">
        <v>16</v>
      </c>
      <c r="E5" s="27"/>
      <c r="F5" s="27"/>
      <c r="G5" s="27"/>
      <c r="H5" s="27"/>
      <c r="I5" s="27"/>
      <c r="J5" s="27"/>
      <c r="K5" s="303" t="s">
        <v>987</v>
      </c>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27"/>
      <c r="AQ5" s="29"/>
      <c r="BE5" s="301" t="s">
        <v>17</v>
      </c>
      <c r="BS5" s="22" t="s">
        <v>9</v>
      </c>
    </row>
    <row r="6" spans="1:74" ht="36.9" customHeight="1">
      <c r="B6" s="26"/>
      <c r="C6" s="27"/>
      <c r="D6" s="34" t="s">
        <v>18</v>
      </c>
      <c r="E6" s="27"/>
      <c r="F6" s="27"/>
      <c r="G6" s="27"/>
      <c r="H6" s="27"/>
      <c r="I6" s="27"/>
      <c r="J6" s="27"/>
      <c r="K6" s="305" t="s">
        <v>19</v>
      </c>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c r="AP6" s="27"/>
      <c r="AQ6" s="29"/>
      <c r="BE6" s="302"/>
      <c r="BS6" s="22" t="s">
        <v>9</v>
      </c>
    </row>
    <row r="7" spans="1:74" ht="14.4" customHeight="1">
      <c r="B7" s="26"/>
      <c r="C7" s="27"/>
      <c r="D7" s="35" t="s">
        <v>20</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21</v>
      </c>
      <c r="AL7" s="27"/>
      <c r="AM7" s="27"/>
      <c r="AN7" s="33" t="s">
        <v>5</v>
      </c>
      <c r="AO7" s="27"/>
      <c r="AP7" s="27"/>
      <c r="AQ7" s="29"/>
      <c r="BE7" s="302"/>
      <c r="BS7" s="22" t="s">
        <v>9</v>
      </c>
    </row>
    <row r="8" spans="1:74" ht="14.4" customHeight="1">
      <c r="B8" s="26"/>
      <c r="C8" s="27"/>
      <c r="D8" s="35" t="s">
        <v>22</v>
      </c>
      <c r="E8" s="27"/>
      <c r="F8" s="27"/>
      <c r="G8" s="27"/>
      <c r="H8" s="27"/>
      <c r="I8" s="27"/>
      <c r="J8" s="27"/>
      <c r="K8" s="33" t="s">
        <v>23</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24</v>
      </c>
      <c r="AL8" s="27"/>
      <c r="AM8" s="27"/>
      <c r="AN8" s="297" t="s">
        <v>988</v>
      </c>
      <c r="AO8" s="27"/>
      <c r="AP8" s="27"/>
      <c r="AQ8" s="29"/>
      <c r="BE8" s="302"/>
      <c r="BS8" s="22" t="s">
        <v>9</v>
      </c>
    </row>
    <row r="9" spans="1:74"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02"/>
      <c r="BS9" s="22" t="s">
        <v>9</v>
      </c>
    </row>
    <row r="10" spans="1:74" ht="14.4" customHeight="1">
      <c r="B10" s="26"/>
      <c r="C10" s="27"/>
      <c r="D10" s="35" t="s">
        <v>25</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26</v>
      </c>
      <c r="AL10" s="27"/>
      <c r="AM10" s="27"/>
      <c r="AN10" s="33" t="s">
        <v>5</v>
      </c>
      <c r="AO10" s="27"/>
      <c r="AP10" s="27"/>
      <c r="AQ10" s="29"/>
      <c r="BE10" s="302"/>
      <c r="BS10" s="22" t="s">
        <v>9</v>
      </c>
    </row>
    <row r="11" spans="1:74" ht="18.45" customHeight="1">
      <c r="B11" s="26"/>
      <c r="C11" s="27"/>
      <c r="D11" s="27"/>
      <c r="E11" s="33" t="s">
        <v>986</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28</v>
      </c>
      <c r="AL11" s="27"/>
      <c r="AM11" s="27"/>
      <c r="AN11" s="33" t="s">
        <v>5</v>
      </c>
      <c r="AO11" s="27"/>
      <c r="AP11" s="27"/>
      <c r="AQ11" s="29"/>
      <c r="BE11" s="302"/>
      <c r="BS11" s="22" t="s">
        <v>9</v>
      </c>
    </row>
    <row r="12" spans="1:74" ht="6.9"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02"/>
      <c r="BS12" s="22" t="s">
        <v>9</v>
      </c>
    </row>
    <row r="13" spans="1:74" ht="14.4" customHeight="1">
      <c r="B13" s="26"/>
      <c r="C13" s="27"/>
      <c r="D13" s="35" t="s">
        <v>29</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26</v>
      </c>
      <c r="AL13" s="27"/>
      <c r="AM13" s="27"/>
      <c r="AN13" s="36" t="s">
        <v>30</v>
      </c>
      <c r="AO13" s="27"/>
      <c r="AP13" s="27"/>
      <c r="AQ13" s="29"/>
      <c r="BE13" s="302"/>
      <c r="BS13" s="22" t="s">
        <v>9</v>
      </c>
    </row>
    <row r="14" spans="1:74" ht="13.2">
      <c r="B14" s="26"/>
      <c r="C14" s="27"/>
      <c r="D14" s="27"/>
      <c r="E14" s="306" t="s">
        <v>30</v>
      </c>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5" t="s">
        <v>28</v>
      </c>
      <c r="AL14" s="27"/>
      <c r="AM14" s="27"/>
      <c r="AN14" s="36" t="s">
        <v>30</v>
      </c>
      <c r="AO14" s="27"/>
      <c r="AP14" s="27"/>
      <c r="AQ14" s="29"/>
      <c r="BE14" s="302"/>
      <c r="BS14" s="22" t="s">
        <v>9</v>
      </c>
    </row>
    <row r="15" spans="1:74" ht="6.9"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02"/>
      <c r="BS15" s="22" t="s">
        <v>6</v>
      </c>
    </row>
    <row r="16" spans="1:74" ht="14.4" customHeight="1">
      <c r="B16" s="26"/>
      <c r="C16" s="27"/>
      <c r="D16" s="35" t="s">
        <v>31</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26</v>
      </c>
      <c r="AL16" s="27"/>
      <c r="AM16" s="27"/>
      <c r="AN16" s="33" t="s">
        <v>5</v>
      </c>
      <c r="AO16" s="27"/>
      <c r="AP16" s="27"/>
      <c r="AQ16" s="29"/>
      <c r="BE16" s="302"/>
      <c r="BS16" s="22" t="s">
        <v>6</v>
      </c>
    </row>
    <row r="17" spans="2:71" ht="18.45" customHeight="1">
      <c r="B17" s="26"/>
      <c r="C17" s="27"/>
      <c r="D17" s="27"/>
      <c r="E17" s="33" t="s">
        <v>32</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28</v>
      </c>
      <c r="AL17" s="27"/>
      <c r="AM17" s="27"/>
      <c r="AN17" s="33" t="s">
        <v>5</v>
      </c>
      <c r="AO17" s="27"/>
      <c r="AP17" s="27"/>
      <c r="AQ17" s="29"/>
      <c r="BE17" s="302"/>
      <c r="BS17" s="22" t="s">
        <v>33</v>
      </c>
    </row>
    <row r="18" spans="2:71" ht="6.9"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02"/>
      <c r="BS18" s="22" t="s">
        <v>9</v>
      </c>
    </row>
    <row r="19" spans="2:71" ht="14.4" customHeight="1">
      <c r="B19" s="26"/>
      <c r="C19" s="27"/>
      <c r="D19" s="35" t="s">
        <v>34</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02"/>
      <c r="BS19" s="22" t="s">
        <v>9</v>
      </c>
    </row>
    <row r="20" spans="2:71" ht="77.25" customHeight="1">
      <c r="B20" s="26"/>
      <c r="C20" s="27"/>
      <c r="D20" s="27"/>
      <c r="E20" s="308" t="s">
        <v>35</v>
      </c>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27"/>
      <c r="AP20" s="27"/>
      <c r="AQ20" s="29"/>
      <c r="BE20" s="302"/>
      <c r="BS20" s="22" t="s">
        <v>6</v>
      </c>
    </row>
    <row r="21" spans="2:71" ht="6.9"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02"/>
    </row>
    <row r="22" spans="2:71" ht="6.9" customHeight="1">
      <c r="B22" s="26"/>
      <c r="C22" s="2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7"/>
      <c r="AQ22" s="29"/>
      <c r="BE22" s="302"/>
    </row>
    <row r="23" spans="2:71" s="1" customFormat="1" ht="25.95" customHeight="1">
      <c r="B23" s="38"/>
      <c r="C23" s="39"/>
      <c r="D23" s="40" t="s">
        <v>36</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309">
        <f>ROUND(AG51,2)</f>
        <v>0</v>
      </c>
      <c r="AL23" s="310"/>
      <c r="AM23" s="310"/>
      <c r="AN23" s="310"/>
      <c r="AO23" s="310"/>
      <c r="AP23" s="39"/>
      <c r="AQ23" s="42"/>
      <c r="BE23" s="302"/>
    </row>
    <row r="24" spans="2:71" s="1" customFormat="1" ht="6.9" customHeight="1">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302"/>
    </row>
    <row r="25" spans="2:71" s="1" customFormat="1">
      <c r="B25" s="38"/>
      <c r="C25" s="39"/>
      <c r="D25" s="39"/>
      <c r="E25" s="39"/>
      <c r="F25" s="39"/>
      <c r="G25" s="39"/>
      <c r="H25" s="39"/>
      <c r="I25" s="39"/>
      <c r="J25" s="39"/>
      <c r="K25" s="39"/>
      <c r="L25" s="311" t="s">
        <v>37</v>
      </c>
      <c r="M25" s="311"/>
      <c r="N25" s="311"/>
      <c r="O25" s="311"/>
      <c r="P25" s="39"/>
      <c r="Q25" s="39"/>
      <c r="R25" s="39"/>
      <c r="S25" s="39"/>
      <c r="T25" s="39"/>
      <c r="U25" s="39"/>
      <c r="V25" s="39"/>
      <c r="W25" s="311" t="s">
        <v>38</v>
      </c>
      <c r="X25" s="311"/>
      <c r="Y25" s="311"/>
      <c r="Z25" s="311"/>
      <c r="AA25" s="311"/>
      <c r="AB25" s="311"/>
      <c r="AC25" s="311"/>
      <c r="AD25" s="311"/>
      <c r="AE25" s="311"/>
      <c r="AF25" s="39"/>
      <c r="AG25" s="39"/>
      <c r="AH25" s="39"/>
      <c r="AI25" s="39"/>
      <c r="AJ25" s="39"/>
      <c r="AK25" s="311" t="s">
        <v>39</v>
      </c>
      <c r="AL25" s="311"/>
      <c r="AM25" s="311"/>
      <c r="AN25" s="311"/>
      <c r="AO25" s="311"/>
      <c r="AP25" s="39"/>
      <c r="AQ25" s="42"/>
      <c r="BE25" s="302"/>
    </row>
    <row r="26" spans="2:71" s="2" customFormat="1" ht="14.4" customHeight="1">
      <c r="B26" s="44"/>
      <c r="C26" s="45"/>
      <c r="D26" s="46" t="s">
        <v>40</v>
      </c>
      <c r="E26" s="45"/>
      <c r="F26" s="46" t="s">
        <v>41</v>
      </c>
      <c r="G26" s="45"/>
      <c r="H26" s="45"/>
      <c r="I26" s="45"/>
      <c r="J26" s="45"/>
      <c r="K26" s="45"/>
      <c r="L26" s="300">
        <v>0.21</v>
      </c>
      <c r="M26" s="299"/>
      <c r="N26" s="299"/>
      <c r="O26" s="299"/>
      <c r="P26" s="45"/>
      <c r="Q26" s="45"/>
      <c r="R26" s="45"/>
      <c r="S26" s="45"/>
      <c r="T26" s="45"/>
      <c r="U26" s="45"/>
      <c r="V26" s="45"/>
      <c r="W26" s="298">
        <f>ROUND(AZ51,2)</f>
        <v>0</v>
      </c>
      <c r="X26" s="299"/>
      <c r="Y26" s="299"/>
      <c r="Z26" s="299"/>
      <c r="AA26" s="299"/>
      <c r="AB26" s="299"/>
      <c r="AC26" s="299"/>
      <c r="AD26" s="299"/>
      <c r="AE26" s="299"/>
      <c r="AF26" s="45"/>
      <c r="AG26" s="45"/>
      <c r="AH26" s="45"/>
      <c r="AI26" s="45"/>
      <c r="AJ26" s="45"/>
      <c r="AK26" s="298">
        <f>ROUND(AV51,2)</f>
        <v>0</v>
      </c>
      <c r="AL26" s="299"/>
      <c r="AM26" s="299"/>
      <c r="AN26" s="299"/>
      <c r="AO26" s="299"/>
      <c r="AP26" s="45"/>
      <c r="AQ26" s="47"/>
      <c r="BE26" s="302"/>
    </row>
    <row r="27" spans="2:71" s="2" customFormat="1" ht="14.4" customHeight="1">
      <c r="B27" s="44"/>
      <c r="C27" s="45"/>
      <c r="D27" s="45"/>
      <c r="E27" s="45"/>
      <c r="F27" s="46" t="s">
        <v>42</v>
      </c>
      <c r="G27" s="45"/>
      <c r="H27" s="45"/>
      <c r="I27" s="45"/>
      <c r="J27" s="45"/>
      <c r="K27" s="45"/>
      <c r="L27" s="300">
        <v>0.15</v>
      </c>
      <c r="M27" s="299"/>
      <c r="N27" s="299"/>
      <c r="O27" s="299"/>
      <c r="P27" s="45"/>
      <c r="Q27" s="45"/>
      <c r="R27" s="45"/>
      <c r="S27" s="45"/>
      <c r="T27" s="45"/>
      <c r="U27" s="45"/>
      <c r="V27" s="45"/>
      <c r="W27" s="298">
        <f>ROUND(BA51,2)</f>
        <v>0</v>
      </c>
      <c r="X27" s="299"/>
      <c r="Y27" s="299"/>
      <c r="Z27" s="299"/>
      <c r="AA27" s="299"/>
      <c r="AB27" s="299"/>
      <c r="AC27" s="299"/>
      <c r="AD27" s="299"/>
      <c r="AE27" s="299"/>
      <c r="AF27" s="45"/>
      <c r="AG27" s="45"/>
      <c r="AH27" s="45"/>
      <c r="AI27" s="45"/>
      <c r="AJ27" s="45"/>
      <c r="AK27" s="298">
        <f>ROUND(AW51,2)</f>
        <v>0</v>
      </c>
      <c r="AL27" s="299"/>
      <c r="AM27" s="299"/>
      <c r="AN27" s="299"/>
      <c r="AO27" s="299"/>
      <c r="AP27" s="45"/>
      <c r="AQ27" s="47"/>
      <c r="BE27" s="302"/>
    </row>
    <row r="28" spans="2:71" s="2" customFormat="1" ht="14.4" hidden="1" customHeight="1">
      <c r="B28" s="44"/>
      <c r="C28" s="45"/>
      <c r="D28" s="45"/>
      <c r="E28" s="45"/>
      <c r="F28" s="46" t="s">
        <v>43</v>
      </c>
      <c r="G28" s="45"/>
      <c r="H28" s="45"/>
      <c r="I28" s="45"/>
      <c r="J28" s="45"/>
      <c r="K28" s="45"/>
      <c r="L28" s="300">
        <v>0.21</v>
      </c>
      <c r="M28" s="299"/>
      <c r="N28" s="299"/>
      <c r="O28" s="299"/>
      <c r="P28" s="45"/>
      <c r="Q28" s="45"/>
      <c r="R28" s="45"/>
      <c r="S28" s="45"/>
      <c r="T28" s="45"/>
      <c r="U28" s="45"/>
      <c r="V28" s="45"/>
      <c r="W28" s="298">
        <f>ROUND(BB51,2)</f>
        <v>0</v>
      </c>
      <c r="X28" s="299"/>
      <c r="Y28" s="299"/>
      <c r="Z28" s="299"/>
      <c r="AA28" s="299"/>
      <c r="AB28" s="299"/>
      <c r="AC28" s="299"/>
      <c r="AD28" s="299"/>
      <c r="AE28" s="299"/>
      <c r="AF28" s="45"/>
      <c r="AG28" s="45"/>
      <c r="AH28" s="45"/>
      <c r="AI28" s="45"/>
      <c r="AJ28" s="45"/>
      <c r="AK28" s="298">
        <v>0</v>
      </c>
      <c r="AL28" s="299"/>
      <c r="AM28" s="299"/>
      <c r="AN28" s="299"/>
      <c r="AO28" s="299"/>
      <c r="AP28" s="45"/>
      <c r="AQ28" s="47"/>
      <c r="BE28" s="302"/>
    </row>
    <row r="29" spans="2:71" s="2" customFormat="1" ht="14.4" hidden="1" customHeight="1">
      <c r="B29" s="44"/>
      <c r="C29" s="45"/>
      <c r="D29" s="45"/>
      <c r="E29" s="45"/>
      <c r="F29" s="46" t="s">
        <v>44</v>
      </c>
      <c r="G29" s="45"/>
      <c r="H29" s="45"/>
      <c r="I29" s="45"/>
      <c r="J29" s="45"/>
      <c r="K29" s="45"/>
      <c r="L29" s="300">
        <v>0.15</v>
      </c>
      <c r="M29" s="299"/>
      <c r="N29" s="299"/>
      <c r="O29" s="299"/>
      <c r="P29" s="45"/>
      <c r="Q29" s="45"/>
      <c r="R29" s="45"/>
      <c r="S29" s="45"/>
      <c r="T29" s="45"/>
      <c r="U29" s="45"/>
      <c r="V29" s="45"/>
      <c r="W29" s="298">
        <f>ROUND(BC51,2)</f>
        <v>0</v>
      </c>
      <c r="X29" s="299"/>
      <c r="Y29" s="299"/>
      <c r="Z29" s="299"/>
      <c r="AA29" s="299"/>
      <c r="AB29" s="299"/>
      <c r="AC29" s="299"/>
      <c r="AD29" s="299"/>
      <c r="AE29" s="299"/>
      <c r="AF29" s="45"/>
      <c r="AG29" s="45"/>
      <c r="AH29" s="45"/>
      <c r="AI29" s="45"/>
      <c r="AJ29" s="45"/>
      <c r="AK29" s="298">
        <v>0</v>
      </c>
      <c r="AL29" s="299"/>
      <c r="AM29" s="299"/>
      <c r="AN29" s="299"/>
      <c r="AO29" s="299"/>
      <c r="AP29" s="45"/>
      <c r="AQ29" s="47"/>
      <c r="BE29" s="302"/>
    </row>
    <row r="30" spans="2:71" s="2" customFormat="1" ht="14.4" hidden="1" customHeight="1">
      <c r="B30" s="44"/>
      <c r="C30" s="45"/>
      <c r="D30" s="45"/>
      <c r="E30" s="45"/>
      <c r="F30" s="46" t="s">
        <v>45</v>
      </c>
      <c r="G30" s="45"/>
      <c r="H30" s="45"/>
      <c r="I30" s="45"/>
      <c r="J30" s="45"/>
      <c r="K30" s="45"/>
      <c r="L30" s="300">
        <v>0</v>
      </c>
      <c r="M30" s="299"/>
      <c r="N30" s="299"/>
      <c r="O30" s="299"/>
      <c r="P30" s="45"/>
      <c r="Q30" s="45"/>
      <c r="R30" s="45"/>
      <c r="S30" s="45"/>
      <c r="T30" s="45"/>
      <c r="U30" s="45"/>
      <c r="V30" s="45"/>
      <c r="W30" s="298">
        <f>ROUND(BD51,2)</f>
        <v>0</v>
      </c>
      <c r="X30" s="299"/>
      <c r="Y30" s="299"/>
      <c r="Z30" s="299"/>
      <c r="AA30" s="299"/>
      <c r="AB30" s="299"/>
      <c r="AC30" s="299"/>
      <c r="AD30" s="299"/>
      <c r="AE30" s="299"/>
      <c r="AF30" s="45"/>
      <c r="AG30" s="45"/>
      <c r="AH30" s="45"/>
      <c r="AI30" s="45"/>
      <c r="AJ30" s="45"/>
      <c r="AK30" s="298">
        <v>0</v>
      </c>
      <c r="AL30" s="299"/>
      <c r="AM30" s="299"/>
      <c r="AN30" s="299"/>
      <c r="AO30" s="299"/>
      <c r="AP30" s="45"/>
      <c r="AQ30" s="47"/>
      <c r="BE30" s="302"/>
    </row>
    <row r="31" spans="2:71" s="1" customFormat="1" ht="6.9" customHeight="1">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302"/>
    </row>
    <row r="32" spans="2:71" s="1" customFormat="1" ht="25.95" customHeight="1">
      <c r="B32" s="38"/>
      <c r="C32" s="48"/>
      <c r="D32" s="49" t="s">
        <v>46</v>
      </c>
      <c r="E32" s="50"/>
      <c r="F32" s="50"/>
      <c r="G32" s="50"/>
      <c r="H32" s="50"/>
      <c r="I32" s="50"/>
      <c r="J32" s="50"/>
      <c r="K32" s="50"/>
      <c r="L32" s="50"/>
      <c r="M32" s="50"/>
      <c r="N32" s="50"/>
      <c r="O32" s="50"/>
      <c r="P32" s="50"/>
      <c r="Q32" s="50"/>
      <c r="R32" s="50"/>
      <c r="S32" s="50"/>
      <c r="T32" s="51" t="s">
        <v>47</v>
      </c>
      <c r="U32" s="50"/>
      <c r="V32" s="50"/>
      <c r="W32" s="50"/>
      <c r="X32" s="312" t="s">
        <v>48</v>
      </c>
      <c r="Y32" s="313"/>
      <c r="Z32" s="313"/>
      <c r="AA32" s="313"/>
      <c r="AB32" s="313"/>
      <c r="AC32" s="50"/>
      <c r="AD32" s="50"/>
      <c r="AE32" s="50"/>
      <c r="AF32" s="50"/>
      <c r="AG32" s="50"/>
      <c r="AH32" s="50"/>
      <c r="AI32" s="50"/>
      <c r="AJ32" s="50"/>
      <c r="AK32" s="314">
        <f>SUM(AK23:AK30)</f>
        <v>0</v>
      </c>
      <c r="AL32" s="313"/>
      <c r="AM32" s="313"/>
      <c r="AN32" s="313"/>
      <c r="AO32" s="315"/>
      <c r="AP32" s="48"/>
      <c r="AQ32" s="52"/>
      <c r="BE32" s="302"/>
    </row>
    <row r="33" spans="2:56" s="1" customFormat="1" ht="6.9" customHeight="1">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 customHeight="1">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 customHeight="1">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38"/>
    </row>
    <row r="39" spans="2:56" s="1" customFormat="1" ht="36.9" customHeight="1">
      <c r="B39" s="38"/>
      <c r="C39" s="58" t="s">
        <v>49</v>
      </c>
      <c r="AR39" s="38"/>
    </row>
    <row r="40" spans="2:56" s="1" customFormat="1" ht="6.9" customHeight="1">
      <c r="B40" s="38"/>
      <c r="AR40" s="38"/>
    </row>
    <row r="41" spans="2:56" s="3" customFormat="1" ht="14.4" customHeight="1">
      <c r="B41" s="59"/>
      <c r="C41" s="60" t="s">
        <v>16</v>
      </c>
      <c r="L41" s="3" t="str">
        <f>K5</f>
        <v xml:space="preserve">Krásné Údolí </v>
      </c>
      <c r="AR41" s="59"/>
    </row>
    <row r="42" spans="2:56" s="4" customFormat="1" ht="36.9" customHeight="1">
      <c r="B42" s="61"/>
      <c r="C42" s="62" t="s">
        <v>18</v>
      </c>
      <c r="L42" s="323" t="str">
        <f>K6</f>
        <v>Stavební úpravy objektu dobrovolných hasičů II. etapa - oprava střechy</v>
      </c>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4"/>
      <c r="AL42" s="324"/>
      <c r="AM42" s="324"/>
      <c r="AN42" s="324"/>
      <c r="AO42" s="324"/>
      <c r="AR42" s="61"/>
    </row>
    <row r="43" spans="2:56" s="1" customFormat="1" ht="6.9" customHeight="1">
      <c r="B43" s="38"/>
      <c r="AR43" s="38"/>
    </row>
    <row r="44" spans="2:56" s="1" customFormat="1" ht="13.2">
      <c r="B44" s="38"/>
      <c r="C44" s="60" t="s">
        <v>22</v>
      </c>
      <c r="L44" s="63" t="str">
        <f>IF(K8="","",K8)</f>
        <v xml:space="preserve">Krásné Údolí, st.p.č. 204/1,204/2 </v>
      </c>
      <c r="AI44" s="60" t="s">
        <v>24</v>
      </c>
      <c r="AM44" s="325" t="str">
        <f>IF(AN8= "","",AN8)</f>
        <v>00.00.0000</v>
      </c>
      <c r="AN44" s="325"/>
      <c r="AR44" s="38"/>
    </row>
    <row r="45" spans="2:56" s="1" customFormat="1" ht="6.9" customHeight="1">
      <c r="B45" s="38"/>
      <c r="AR45" s="38"/>
    </row>
    <row r="46" spans="2:56" s="1" customFormat="1" ht="13.2">
      <c r="B46" s="38"/>
      <c r="C46" s="60" t="s">
        <v>25</v>
      </c>
      <c r="L46" s="3" t="str">
        <f>IF(E11= "","",E11)</f>
        <v>Město Krásné Údolí</v>
      </c>
      <c r="AI46" s="60" t="s">
        <v>31</v>
      </c>
      <c r="AM46" s="326" t="str">
        <f>IF(E17="","",E17)</f>
        <v xml:space="preserve"> </v>
      </c>
      <c r="AN46" s="326"/>
      <c r="AO46" s="326"/>
      <c r="AP46" s="326"/>
      <c r="AR46" s="38"/>
      <c r="AS46" s="327" t="s">
        <v>50</v>
      </c>
      <c r="AT46" s="328"/>
      <c r="AU46" s="65"/>
      <c r="AV46" s="65"/>
      <c r="AW46" s="65"/>
      <c r="AX46" s="65"/>
      <c r="AY46" s="65"/>
      <c r="AZ46" s="65"/>
      <c r="BA46" s="65"/>
      <c r="BB46" s="65"/>
      <c r="BC46" s="65"/>
      <c r="BD46" s="66"/>
    </row>
    <row r="47" spans="2:56" s="1" customFormat="1" ht="13.2">
      <c r="B47" s="38"/>
      <c r="C47" s="60" t="s">
        <v>29</v>
      </c>
      <c r="L47" s="3" t="str">
        <f>IF(E14= "Vyplň údaj","",E14)</f>
        <v/>
      </c>
      <c r="AR47" s="38"/>
      <c r="AS47" s="329"/>
      <c r="AT47" s="330"/>
      <c r="AU47" s="39"/>
      <c r="AV47" s="39"/>
      <c r="AW47" s="39"/>
      <c r="AX47" s="39"/>
      <c r="AY47" s="39"/>
      <c r="AZ47" s="39"/>
      <c r="BA47" s="39"/>
      <c r="BB47" s="39"/>
      <c r="BC47" s="39"/>
      <c r="BD47" s="67"/>
    </row>
    <row r="48" spans="2:56" s="1" customFormat="1" ht="10.95" customHeight="1">
      <c r="B48" s="38"/>
      <c r="AR48" s="38"/>
      <c r="AS48" s="329"/>
      <c r="AT48" s="330"/>
      <c r="AU48" s="39"/>
      <c r="AV48" s="39"/>
      <c r="AW48" s="39"/>
      <c r="AX48" s="39"/>
      <c r="AY48" s="39"/>
      <c r="AZ48" s="39"/>
      <c r="BA48" s="39"/>
      <c r="BB48" s="39"/>
      <c r="BC48" s="39"/>
      <c r="BD48" s="67"/>
    </row>
    <row r="49" spans="1:90" s="1" customFormat="1" ht="29.25" customHeight="1">
      <c r="B49" s="38"/>
      <c r="C49" s="331" t="s">
        <v>51</v>
      </c>
      <c r="D49" s="332"/>
      <c r="E49" s="332"/>
      <c r="F49" s="332"/>
      <c r="G49" s="332"/>
      <c r="H49" s="68"/>
      <c r="I49" s="333" t="s">
        <v>52</v>
      </c>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4" t="s">
        <v>53</v>
      </c>
      <c r="AH49" s="332"/>
      <c r="AI49" s="332"/>
      <c r="AJ49" s="332"/>
      <c r="AK49" s="332"/>
      <c r="AL49" s="332"/>
      <c r="AM49" s="332"/>
      <c r="AN49" s="333" t="s">
        <v>54</v>
      </c>
      <c r="AO49" s="332"/>
      <c r="AP49" s="332"/>
      <c r="AQ49" s="69" t="s">
        <v>55</v>
      </c>
      <c r="AR49" s="38"/>
      <c r="AS49" s="70" t="s">
        <v>56</v>
      </c>
      <c r="AT49" s="71" t="s">
        <v>57</v>
      </c>
      <c r="AU49" s="71" t="s">
        <v>58</v>
      </c>
      <c r="AV49" s="71" t="s">
        <v>59</v>
      </c>
      <c r="AW49" s="71" t="s">
        <v>60</v>
      </c>
      <c r="AX49" s="71" t="s">
        <v>61</v>
      </c>
      <c r="AY49" s="71" t="s">
        <v>62</v>
      </c>
      <c r="AZ49" s="71" t="s">
        <v>63</v>
      </c>
      <c r="BA49" s="71" t="s">
        <v>64</v>
      </c>
      <c r="BB49" s="71" t="s">
        <v>65</v>
      </c>
      <c r="BC49" s="71" t="s">
        <v>66</v>
      </c>
      <c r="BD49" s="72" t="s">
        <v>67</v>
      </c>
    </row>
    <row r="50" spans="1:90" s="1" customFormat="1" ht="10.95" customHeight="1">
      <c r="B50" s="38"/>
      <c r="AR50" s="38"/>
      <c r="AS50" s="73"/>
      <c r="AT50" s="65"/>
      <c r="AU50" s="65"/>
      <c r="AV50" s="65"/>
      <c r="AW50" s="65"/>
      <c r="AX50" s="65"/>
      <c r="AY50" s="65"/>
      <c r="AZ50" s="65"/>
      <c r="BA50" s="65"/>
      <c r="BB50" s="65"/>
      <c r="BC50" s="65"/>
      <c r="BD50" s="66"/>
    </row>
    <row r="51" spans="1:90" s="4" customFormat="1" ht="32.4" customHeight="1">
      <c r="B51" s="61"/>
      <c r="C51" s="74" t="s">
        <v>68</v>
      </c>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321">
        <f>ROUND(AG52,2)</f>
        <v>0</v>
      </c>
      <c r="AH51" s="321"/>
      <c r="AI51" s="321"/>
      <c r="AJ51" s="321"/>
      <c r="AK51" s="321"/>
      <c r="AL51" s="321"/>
      <c r="AM51" s="321"/>
      <c r="AN51" s="322">
        <f>SUM(AG51,AT51)</f>
        <v>0</v>
      </c>
      <c r="AO51" s="322"/>
      <c r="AP51" s="322"/>
      <c r="AQ51" s="76" t="s">
        <v>5</v>
      </c>
      <c r="AR51" s="61"/>
      <c r="AS51" s="77">
        <f>ROUND(AS52,2)</f>
        <v>0</v>
      </c>
      <c r="AT51" s="78">
        <f>ROUND(SUM(AV51:AW51),2)</f>
        <v>0</v>
      </c>
      <c r="AU51" s="79">
        <f>ROUND(AU52,5)</f>
        <v>0</v>
      </c>
      <c r="AV51" s="78">
        <f>ROUND(AZ51*L26,2)</f>
        <v>0</v>
      </c>
      <c r="AW51" s="78">
        <f>ROUND(BA51*L27,2)</f>
        <v>0</v>
      </c>
      <c r="AX51" s="78">
        <f>ROUND(BB51*L26,2)</f>
        <v>0</v>
      </c>
      <c r="AY51" s="78">
        <f>ROUND(BC51*L27,2)</f>
        <v>0</v>
      </c>
      <c r="AZ51" s="78">
        <f>ROUND(AZ52,2)</f>
        <v>0</v>
      </c>
      <c r="BA51" s="78">
        <f>ROUND(BA52,2)</f>
        <v>0</v>
      </c>
      <c r="BB51" s="78">
        <f>ROUND(BB52,2)</f>
        <v>0</v>
      </c>
      <c r="BC51" s="78">
        <f>ROUND(BC52,2)</f>
        <v>0</v>
      </c>
      <c r="BD51" s="80">
        <f>ROUND(BD52,2)</f>
        <v>0</v>
      </c>
      <c r="BS51" s="62" t="s">
        <v>69</v>
      </c>
      <c r="BT51" s="62" t="s">
        <v>70</v>
      </c>
      <c r="BV51" s="62" t="s">
        <v>71</v>
      </c>
      <c r="BW51" s="62" t="s">
        <v>7</v>
      </c>
      <c r="BX51" s="62" t="s">
        <v>72</v>
      </c>
      <c r="CL51" s="62" t="s">
        <v>5</v>
      </c>
    </row>
    <row r="52" spans="1:90" s="5" customFormat="1" ht="37.5" customHeight="1">
      <c r="A52" s="81" t="s">
        <v>73</v>
      </c>
      <c r="B52" s="82"/>
      <c r="C52" s="83"/>
      <c r="D52" s="320"/>
      <c r="E52" s="320"/>
      <c r="F52" s="320"/>
      <c r="G52" s="320"/>
      <c r="H52" s="320"/>
      <c r="I52" s="84"/>
      <c r="J52" s="320" t="s">
        <v>19</v>
      </c>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18">
        <f>Položky!J25</f>
        <v>0</v>
      </c>
      <c r="AH52" s="319"/>
      <c r="AI52" s="319"/>
      <c r="AJ52" s="319"/>
      <c r="AK52" s="319"/>
      <c r="AL52" s="319"/>
      <c r="AM52" s="319"/>
      <c r="AN52" s="318">
        <f>SUM(AG52,AT52)</f>
        <v>0</v>
      </c>
      <c r="AO52" s="319"/>
      <c r="AP52" s="319"/>
      <c r="AQ52" s="85" t="s">
        <v>74</v>
      </c>
      <c r="AR52" s="82"/>
      <c r="AS52" s="86">
        <v>0</v>
      </c>
      <c r="AT52" s="87">
        <f>ROUND(SUM(AV52:AW52),2)</f>
        <v>0</v>
      </c>
      <c r="AU52" s="88">
        <f>Položky!P91</f>
        <v>0</v>
      </c>
      <c r="AV52" s="87">
        <f>Položky!J28</f>
        <v>0</v>
      </c>
      <c r="AW52" s="87">
        <f>Položky!J29</f>
        <v>0</v>
      </c>
      <c r="AX52" s="87">
        <f>Položky!J30</f>
        <v>0</v>
      </c>
      <c r="AY52" s="87">
        <f>Položky!J31</f>
        <v>0</v>
      </c>
      <c r="AZ52" s="87">
        <f>Položky!F28</f>
        <v>0</v>
      </c>
      <c r="BA52" s="87">
        <f>Položky!F29</f>
        <v>0</v>
      </c>
      <c r="BB52" s="87">
        <f>Položky!F30</f>
        <v>0</v>
      </c>
      <c r="BC52" s="87">
        <f>Položky!F31</f>
        <v>0</v>
      </c>
      <c r="BD52" s="89">
        <f>Položky!F32</f>
        <v>0</v>
      </c>
      <c r="BT52" s="90" t="s">
        <v>75</v>
      </c>
      <c r="BU52" s="90" t="s">
        <v>76</v>
      </c>
      <c r="BV52" s="90" t="s">
        <v>71</v>
      </c>
      <c r="BW52" s="90" t="s">
        <v>7</v>
      </c>
      <c r="BX52" s="90" t="s">
        <v>72</v>
      </c>
      <c r="CL52" s="90" t="s">
        <v>5</v>
      </c>
    </row>
    <row r="53" spans="1:90" s="1" customFormat="1" ht="30" customHeight="1">
      <c r="B53" s="38"/>
      <c r="AR53" s="38"/>
    </row>
    <row r="54" spans="1:90" s="1" customFormat="1" ht="6.9" customHeight="1">
      <c r="B54" s="53"/>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38"/>
    </row>
  </sheetData>
  <mergeCells count="41">
    <mergeCell ref="L30:O30"/>
    <mergeCell ref="D52:H52"/>
    <mergeCell ref="J52:AF52"/>
    <mergeCell ref="AG51:AM51"/>
    <mergeCell ref="AN51:AP51"/>
    <mergeCell ref="L42:AO42"/>
    <mergeCell ref="AM44:AN44"/>
    <mergeCell ref="AM46:AP46"/>
    <mergeCell ref="C49:G49"/>
    <mergeCell ref="I49:AF49"/>
    <mergeCell ref="AG49:AM49"/>
    <mergeCell ref="AN49:AP49"/>
    <mergeCell ref="AK32:AO32"/>
    <mergeCell ref="W28:AE28"/>
    <mergeCell ref="AK28:AO28"/>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L29:O29"/>
    <mergeCell ref="W29:AE29"/>
    <mergeCell ref="AK29:AO29"/>
  </mergeCells>
  <hyperlinks>
    <hyperlink ref="K1:S1" location="C2" display="1) Rekapitulace stavby"/>
    <hyperlink ref="W1:AI1" location="C51" display="2) Rekapitulace objektů stavby a soupisů prací"/>
    <hyperlink ref="A52" location="'2017-david-01 - Staveb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98"/>
  <sheetViews>
    <sheetView showGridLines="0" tabSelected="1" workbookViewId="0">
      <pane ySplit="1" topLeftCell="A78" activePane="bottomLeft" state="frozen"/>
      <selection pane="bottomLeft" activeCell="E8" sqref="E8"/>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91"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9"/>
      <c r="B1" s="92"/>
      <c r="C1" s="92"/>
      <c r="D1" s="93" t="s">
        <v>1</v>
      </c>
      <c r="E1" s="92"/>
      <c r="F1" s="94" t="s">
        <v>77</v>
      </c>
      <c r="G1" s="335" t="s">
        <v>78</v>
      </c>
      <c r="H1" s="335"/>
      <c r="I1" s="95"/>
      <c r="J1" s="94" t="s">
        <v>79</v>
      </c>
      <c r="K1" s="93" t="s">
        <v>80</v>
      </c>
      <c r="L1" s="94" t="s">
        <v>81</v>
      </c>
      <c r="M1" s="94"/>
      <c r="N1" s="94"/>
      <c r="O1" s="94"/>
      <c r="P1" s="94"/>
      <c r="Q1" s="94"/>
      <c r="R1" s="94"/>
      <c r="S1" s="94"/>
      <c r="T1" s="9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 customHeight="1">
      <c r="L2" s="316" t="s">
        <v>8</v>
      </c>
      <c r="M2" s="317"/>
      <c r="N2" s="317"/>
      <c r="O2" s="317"/>
      <c r="P2" s="317"/>
      <c r="Q2" s="317"/>
      <c r="R2" s="317"/>
      <c r="S2" s="317"/>
      <c r="T2" s="317"/>
      <c r="U2" s="317"/>
      <c r="V2" s="317"/>
      <c r="AT2" s="22" t="s">
        <v>7</v>
      </c>
    </row>
    <row r="3" spans="1:70" ht="6.9" customHeight="1">
      <c r="B3" s="23"/>
      <c r="C3" s="24"/>
      <c r="D3" s="24"/>
      <c r="E3" s="24"/>
      <c r="F3" s="24"/>
      <c r="G3" s="24"/>
      <c r="H3" s="24"/>
      <c r="I3" s="96"/>
      <c r="J3" s="24"/>
      <c r="K3" s="25"/>
      <c r="AT3" s="22" t="s">
        <v>82</v>
      </c>
    </row>
    <row r="4" spans="1:70" ht="36.9" customHeight="1">
      <c r="B4" s="26"/>
      <c r="C4" s="27"/>
      <c r="D4" s="28" t="s">
        <v>83</v>
      </c>
      <c r="E4" s="27"/>
      <c r="F4" s="27"/>
      <c r="G4" s="27"/>
      <c r="H4" s="27"/>
      <c r="I4" s="97"/>
      <c r="J4" s="27"/>
      <c r="K4" s="29"/>
      <c r="M4" s="30" t="s">
        <v>13</v>
      </c>
      <c r="AT4" s="22" t="s">
        <v>6</v>
      </c>
    </row>
    <row r="5" spans="1:70" ht="6.9" customHeight="1">
      <c r="B5" s="26"/>
      <c r="C5" s="27"/>
      <c r="D5" s="27"/>
      <c r="E5" s="27"/>
      <c r="F5" s="27"/>
      <c r="G5" s="27"/>
      <c r="H5" s="27"/>
      <c r="I5" s="97"/>
      <c r="J5" s="27"/>
      <c r="K5" s="29"/>
    </row>
    <row r="6" spans="1:70" s="1" customFormat="1" ht="13.2">
      <c r="B6" s="38"/>
      <c r="C6" s="39"/>
      <c r="D6" s="35" t="s">
        <v>18</v>
      </c>
      <c r="E6" s="39"/>
      <c r="F6" s="39"/>
      <c r="G6" s="39"/>
      <c r="H6" s="39"/>
      <c r="I6" s="98"/>
      <c r="J6" s="39"/>
      <c r="K6" s="42"/>
    </row>
    <row r="7" spans="1:70" s="1" customFormat="1" ht="36.9" customHeight="1">
      <c r="B7" s="38"/>
      <c r="C7" s="39"/>
      <c r="D7" s="39"/>
      <c r="E7" s="336" t="s">
        <v>989</v>
      </c>
      <c r="F7" s="337"/>
      <c r="G7" s="337"/>
      <c r="H7" s="337"/>
      <c r="I7" s="98"/>
      <c r="J7" s="39"/>
      <c r="K7" s="42"/>
    </row>
    <row r="8" spans="1:70" s="1" customFormat="1">
      <c r="B8" s="38"/>
      <c r="C8" s="39"/>
      <c r="D8" s="39"/>
      <c r="E8" s="39"/>
      <c r="F8" s="39"/>
      <c r="G8" s="39"/>
      <c r="H8" s="39"/>
      <c r="I8" s="98"/>
      <c r="J8" s="39"/>
      <c r="K8" s="42"/>
    </row>
    <row r="9" spans="1:70" s="1" customFormat="1" ht="14.4" customHeight="1">
      <c r="B9" s="38"/>
      <c r="C9" s="39"/>
      <c r="D9" s="35" t="s">
        <v>20</v>
      </c>
      <c r="E9" s="39"/>
      <c r="F9" s="33" t="s">
        <v>5</v>
      </c>
      <c r="G9" s="39"/>
      <c r="H9" s="39"/>
      <c r="I9" s="99" t="s">
        <v>21</v>
      </c>
      <c r="J9" s="33" t="s">
        <v>5</v>
      </c>
      <c r="K9" s="42"/>
    </row>
    <row r="10" spans="1:70" s="1" customFormat="1" ht="14.4" customHeight="1">
      <c r="B10" s="38"/>
      <c r="C10" s="39"/>
      <c r="D10" s="35" t="s">
        <v>22</v>
      </c>
      <c r="E10" s="39"/>
      <c r="F10" s="33" t="s">
        <v>23</v>
      </c>
      <c r="G10" s="39"/>
      <c r="H10" s="39"/>
      <c r="I10" s="99" t="s">
        <v>24</v>
      </c>
      <c r="J10" s="100" t="str">
        <f>'Rekapitulace stavby'!AN8</f>
        <v>00.00.0000</v>
      </c>
      <c r="K10" s="42"/>
    </row>
    <row r="11" spans="1:70" s="1" customFormat="1" ht="10.95" customHeight="1">
      <c r="B11" s="38"/>
      <c r="C11" s="39"/>
      <c r="D11" s="39"/>
      <c r="E11" s="39"/>
      <c r="F11" s="39"/>
      <c r="G11" s="39"/>
      <c r="H11" s="39"/>
      <c r="I11" s="98"/>
      <c r="J11" s="39"/>
      <c r="K11" s="42"/>
    </row>
    <row r="12" spans="1:70" s="1" customFormat="1" ht="14.4" customHeight="1">
      <c r="B12" s="38"/>
      <c r="C12" s="39"/>
      <c r="D12" s="35" t="s">
        <v>25</v>
      </c>
      <c r="E12" s="39"/>
      <c r="F12" s="39"/>
      <c r="G12" s="39"/>
      <c r="H12" s="39"/>
      <c r="I12" s="99" t="s">
        <v>26</v>
      </c>
      <c r="J12" s="33" t="s">
        <v>5</v>
      </c>
      <c r="K12" s="42"/>
    </row>
    <row r="13" spans="1:70" s="1" customFormat="1" ht="18" customHeight="1">
      <c r="B13" s="38"/>
      <c r="C13" s="39"/>
      <c r="D13" s="39"/>
      <c r="E13" s="33" t="s">
        <v>27</v>
      </c>
      <c r="F13" s="39"/>
      <c r="G13" s="39"/>
      <c r="H13" s="39"/>
      <c r="I13" s="99" t="s">
        <v>28</v>
      </c>
      <c r="J13" s="33" t="s">
        <v>5</v>
      </c>
      <c r="K13" s="42"/>
    </row>
    <row r="14" spans="1:70" s="1" customFormat="1" ht="6.9" customHeight="1">
      <c r="B14" s="38"/>
      <c r="C14" s="39"/>
      <c r="D14" s="39"/>
      <c r="E14" s="39"/>
      <c r="F14" s="39"/>
      <c r="G14" s="39"/>
      <c r="H14" s="39"/>
      <c r="I14" s="98"/>
      <c r="J14" s="39"/>
      <c r="K14" s="42"/>
    </row>
    <row r="15" spans="1:70" s="1" customFormat="1" ht="14.4" customHeight="1">
      <c r="B15" s="38"/>
      <c r="C15" s="39"/>
      <c r="D15" s="35" t="s">
        <v>29</v>
      </c>
      <c r="E15" s="39"/>
      <c r="F15" s="39"/>
      <c r="G15" s="39"/>
      <c r="H15" s="39"/>
      <c r="I15" s="99" t="s">
        <v>26</v>
      </c>
      <c r="J15" s="33" t="str">
        <f>IF('Rekapitulace stavby'!AN13="Vyplň údaj","",IF('Rekapitulace stavby'!AN13="","",'Rekapitulace stavby'!AN13))</f>
        <v/>
      </c>
      <c r="K15" s="42"/>
    </row>
    <row r="16" spans="1:70" s="1" customFormat="1" ht="18" customHeight="1">
      <c r="B16" s="38"/>
      <c r="C16" s="39"/>
      <c r="D16" s="39"/>
      <c r="E16" s="33" t="str">
        <f>IF('Rekapitulace stavby'!E14="Vyplň údaj","",IF('Rekapitulace stavby'!E14="","",'Rekapitulace stavby'!E14))</f>
        <v/>
      </c>
      <c r="F16" s="39"/>
      <c r="G16" s="39"/>
      <c r="H16" s="39"/>
      <c r="I16" s="99" t="s">
        <v>28</v>
      </c>
      <c r="J16" s="33" t="str">
        <f>IF('Rekapitulace stavby'!AN14="Vyplň údaj","",IF('Rekapitulace stavby'!AN14="","",'Rekapitulace stavby'!AN14))</f>
        <v/>
      </c>
      <c r="K16" s="42"/>
    </row>
    <row r="17" spans="2:11" s="1" customFormat="1" ht="6.9" customHeight="1">
      <c r="B17" s="38"/>
      <c r="C17" s="39"/>
      <c r="D17" s="39"/>
      <c r="E17" s="39"/>
      <c r="F17" s="39"/>
      <c r="G17" s="39"/>
      <c r="H17" s="39"/>
      <c r="I17" s="98"/>
      <c r="J17" s="39"/>
      <c r="K17" s="42"/>
    </row>
    <row r="18" spans="2:11" s="1" customFormat="1" ht="14.4" customHeight="1">
      <c r="B18" s="38"/>
      <c r="C18" s="39"/>
      <c r="D18" s="35" t="s">
        <v>31</v>
      </c>
      <c r="E18" s="39"/>
      <c r="F18" s="39"/>
      <c r="G18" s="39"/>
      <c r="H18" s="39"/>
      <c r="I18" s="99" t="s">
        <v>26</v>
      </c>
      <c r="J18" s="33" t="str">
        <f>IF('Rekapitulace stavby'!AN16="","",'Rekapitulace stavby'!AN16)</f>
        <v/>
      </c>
      <c r="K18" s="42"/>
    </row>
    <row r="19" spans="2:11" s="1" customFormat="1" ht="18" customHeight="1">
      <c r="B19" s="38"/>
      <c r="C19" s="39"/>
      <c r="D19" s="39"/>
      <c r="E19" s="33" t="str">
        <f>IF('Rekapitulace stavby'!E17="","",'Rekapitulace stavby'!E17)</f>
        <v xml:space="preserve"> </v>
      </c>
      <c r="F19" s="39"/>
      <c r="G19" s="39"/>
      <c r="H19" s="39"/>
      <c r="I19" s="99" t="s">
        <v>28</v>
      </c>
      <c r="J19" s="33" t="str">
        <f>IF('Rekapitulace stavby'!AN17="","",'Rekapitulace stavby'!AN17)</f>
        <v/>
      </c>
      <c r="K19" s="42"/>
    </row>
    <row r="20" spans="2:11" s="1" customFormat="1" ht="6.9" customHeight="1">
      <c r="B20" s="38"/>
      <c r="C20" s="39"/>
      <c r="D20" s="39"/>
      <c r="E20" s="39"/>
      <c r="F20" s="39"/>
      <c r="G20" s="39"/>
      <c r="H20" s="39"/>
      <c r="I20" s="98"/>
      <c r="J20" s="39"/>
      <c r="K20" s="42"/>
    </row>
    <row r="21" spans="2:11" s="1" customFormat="1" ht="14.4" customHeight="1">
      <c r="B21" s="38"/>
      <c r="C21" s="39"/>
      <c r="D21" s="35" t="s">
        <v>34</v>
      </c>
      <c r="E21" s="39"/>
      <c r="F21" s="39"/>
      <c r="G21" s="39"/>
      <c r="H21" s="39"/>
      <c r="I21" s="98"/>
      <c r="J21" s="39"/>
      <c r="K21" s="42"/>
    </row>
    <row r="22" spans="2:11" s="6" customFormat="1" ht="105.75" customHeight="1">
      <c r="B22" s="101"/>
      <c r="C22" s="102"/>
      <c r="D22" s="102"/>
      <c r="E22" s="308" t="s">
        <v>35</v>
      </c>
      <c r="F22" s="308"/>
      <c r="G22" s="308"/>
      <c r="H22" s="308"/>
      <c r="I22" s="103"/>
      <c r="J22" s="102"/>
      <c r="K22" s="104"/>
    </row>
    <row r="23" spans="2:11" s="1" customFormat="1" ht="6.9" customHeight="1">
      <c r="B23" s="38"/>
      <c r="C23" s="39"/>
      <c r="D23" s="39"/>
      <c r="E23" s="39"/>
      <c r="F23" s="39"/>
      <c r="G23" s="39"/>
      <c r="H23" s="39"/>
      <c r="I23" s="98"/>
      <c r="J23" s="39"/>
      <c r="K23" s="42"/>
    </row>
    <row r="24" spans="2:11" s="1" customFormat="1" ht="6.9" customHeight="1">
      <c r="B24" s="38"/>
      <c r="C24" s="39"/>
      <c r="D24" s="65"/>
      <c r="E24" s="65"/>
      <c r="F24" s="65"/>
      <c r="G24" s="65"/>
      <c r="H24" s="65"/>
      <c r="I24" s="105"/>
      <c r="J24" s="65"/>
      <c r="K24" s="106"/>
    </row>
    <row r="25" spans="2:11" s="1" customFormat="1" ht="25.35" customHeight="1">
      <c r="B25" s="38"/>
      <c r="C25" s="39"/>
      <c r="D25" s="107" t="s">
        <v>36</v>
      </c>
      <c r="E25" s="39"/>
      <c r="F25" s="39"/>
      <c r="G25" s="39"/>
      <c r="H25" s="39"/>
      <c r="I25" s="98"/>
      <c r="J25" s="108">
        <f>ROUND(J91,2)</f>
        <v>0</v>
      </c>
      <c r="K25" s="42"/>
    </row>
    <row r="26" spans="2:11" s="1" customFormat="1" ht="6.9" customHeight="1">
      <c r="B26" s="38"/>
      <c r="C26" s="39"/>
      <c r="D26" s="65"/>
      <c r="E26" s="65"/>
      <c r="F26" s="65"/>
      <c r="G26" s="65"/>
      <c r="H26" s="65"/>
      <c r="I26" s="105"/>
      <c r="J26" s="65"/>
      <c r="K26" s="106"/>
    </row>
    <row r="27" spans="2:11" s="1" customFormat="1" ht="14.4" customHeight="1">
      <c r="B27" s="38"/>
      <c r="C27" s="39"/>
      <c r="D27" s="39"/>
      <c r="E27" s="39"/>
      <c r="F27" s="43" t="s">
        <v>38</v>
      </c>
      <c r="G27" s="39"/>
      <c r="H27" s="39"/>
      <c r="I27" s="109" t="s">
        <v>37</v>
      </c>
      <c r="J27" s="43" t="s">
        <v>39</v>
      </c>
      <c r="K27" s="42"/>
    </row>
    <row r="28" spans="2:11" s="1" customFormat="1" ht="14.4" customHeight="1">
      <c r="B28" s="38"/>
      <c r="C28" s="39"/>
      <c r="D28" s="46" t="s">
        <v>40</v>
      </c>
      <c r="E28" s="46" t="s">
        <v>41</v>
      </c>
      <c r="F28" s="110">
        <f>ROUND(SUM(BE91:BE497), 2)</f>
        <v>0</v>
      </c>
      <c r="G28" s="39"/>
      <c r="H28" s="39"/>
      <c r="I28" s="111">
        <v>0.21</v>
      </c>
      <c r="J28" s="110">
        <f>ROUND(ROUND((SUM(BE91:BE497)), 2)*I28, 2)</f>
        <v>0</v>
      </c>
      <c r="K28" s="42"/>
    </row>
    <row r="29" spans="2:11" s="1" customFormat="1" ht="14.4" customHeight="1">
      <c r="B29" s="38"/>
      <c r="C29" s="39"/>
      <c r="D29" s="39"/>
      <c r="E29" s="46" t="s">
        <v>42</v>
      </c>
      <c r="F29" s="110">
        <f>ROUND(SUM(BF91:BF497), 2)</f>
        <v>0</v>
      </c>
      <c r="G29" s="39"/>
      <c r="H29" s="39"/>
      <c r="I29" s="111">
        <v>0.15</v>
      </c>
      <c r="J29" s="110">
        <f>ROUND(ROUND((SUM(BF91:BF497)), 2)*I29, 2)</f>
        <v>0</v>
      </c>
      <c r="K29" s="42"/>
    </row>
    <row r="30" spans="2:11" s="1" customFormat="1" ht="14.4" hidden="1" customHeight="1">
      <c r="B30" s="38"/>
      <c r="C30" s="39"/>
      <c r="D30" s="39"/>
      <c r="E30" s="46" t="s">
        <v>43</v>
      </c>
      <c r="F30" s="110">
        <f>ROUND(SUM(BG91:BG497), 2)</f>
        <v>0</v>
      </c>
      <c r="G30" s="39"/>
      <c r="H30" s="39"/>
      <c r="I30" s="111">
        <v>0.21</v>
      </c>
      <c r="J30" s="110">
        <v>0</v>
      </c>
      <c r="K30" s="42"/>
    </row>
    <row r="31" spans="2:11" s="1" customFormat="1" ht="14.4" hidden="1" customHeight="1">
      <c r="B31" s="38"/>
      <c r="C31" s="39"/>
      <c r="D31" s="39"/>
      <c r="E31" s="46" t="s">
        <v>44</v>
      </c>
      <c r="F31" s="110">
        <f>ROUND(SUM(BH91:BH497), 2)</f>
        <v>0</v>
      </c>
      <c r="G31" s="39"/>
      <c r="H31" s="39"/>
      <c r="I31" s="111">
        <v>0.15</v>
      </c>
      <c r="J31" s="110">
        <v>0</v>
      </c>
      <c r="K31" s="42"/>
    </row>
    <row r="32" spans="2:11" s="1" customFormat="1" ht="14.4" hidden="1" customHeight="1">
      <c r="B32" s="38"/>
      <c r="C32" s="39"/>
      <c r="D32" s="39"/>
      <c r="E32" s="46" t="s">
        <v>45</v>
      </c>
      <c r="F32" s="110">
        <f>ROUND(SUM(BI91:BI497), 2)</f>
        <v>0</v>
      </c>
      <c r="G32" s="39"/>
      <c r="H32" s="39"/>
      <c r="I32" s="111">
        <v>0</v>
      </c>
      <c r="J32" s="110">
        <v>0</v>
      </c>
      <c r="K32" s="42"/>
    </row>
    <row r="33" spans="2:11" s="1" customFormat="1" ht="6.9" customHeight="1">
      <c r="B33" s="38"/>
      <c r="C33" s="39"/>
      <c r="D33" s="39"/>
      <c r="E33" s="39"/>
      <c r="F33" s="39"/>
      <c r="G33" s="39"/>
      <c r="H33" s="39"/>
      <c r="I33" s="98"/>
      <c r="J33" s="39"/>
      <c r="K33" s="42"/>
    </row>
    <row r="34" spans="2:11" s="1" customFormat="1" ht="25.35" customHeight="1">
      <c r="B34" s="38"/>
      <c r="C34" s="112"/>
      <c r="D34" s="113" t="s">
        <v>46</v>
      </c>
      <c r="E34" s="68"/>
      <c r="F34" s="68"/>
      <c r="G34" s="114" t="s">
        <v>47</v>
      </c>
      <c r="H34" s="115" t="s">
        <v>48</v>
      </c>
      <c r="I34" s="116"/>
      <c r="J34" s="117">
        <f>SUM(J25:J32)</f>
        <v>0</v>
      </c>
      <c r="K34" s="118"/>
    </row>
    <row r="35" spans="2:11" s="1" customFormat="1" ht="14.4" customHeight="1">
      <c r="B35" s="53"/>
      <c r="C35" s="54"/>
      <c r="D35" s="54"/>
      <c r="E35" s="54"/>
      <c r="F35" s="54"/>
      <c r="G35" s="54"/>
      <c r="H35" s="54"/>
      <c r="I35" s="119"/>
      <c r="J35" s="54"/>
      <c r="K35" s="55"/>
    </row>
    <row r="39" spans="2:11" s="1" customFormat="1" ht="6.9" customHeight="1">
      <c r="B39" s="56"/>
      <c r="C39" s="57"/>
      <c r="D39" s="57"/>
      <c r="E39" s="57"/>
      <c r="F39" s="57"/>
      <c r="G39" s="57"/>
      <c r="H39" s="57"/>
      <c r="I39" s="120"/>
      <c r="J39" s="57"/>
      <c r="K39" s="121"/>
    </row>
    <row r="40" spans="2:11" s="1" customFormat="1" ht="36.9" customHeight="1">
      <c r="B40" s="38"/>
      <c r="C40" s="28" t="s">
        <v>84</v>
      </c>
      <c r="D40" s="39"/>
      <c r="E40" s="39"/>
      <c r="F40" s="39"/>
      <c r="G40" s="39"/>
      <c r="H40" s="39"/>
      <c r="I40" s="98"/>
      <c r="J40" s="39"/>
      <c r="K40" s="42"/>
    </row>
    <row r="41" spans="2:11" s="1" customFormat="1" ht="6.9" customHeight="1">
      <c r="B41" s="38"/>
      <c r="C41" s="39"/>
      <c r="D41" s="39"/>
      <c r="E41" s="39"/>
      <c r="F41" s="39"/>
      <c r="G41" s="39"/>
      <c r="H41" s="39"/>
      <c r="I41" s="98"/>
      <c r="J41" s="39"/>
      <c r="K41" s="42"/>
    </row>
    <row r="42" spans="2:11" s="1" customFormat="1" ht="14.4" customHeight="1">
      <c r="B42" s="38"/>
      <c r="C42" s="35" t="s">
        <v>18</v>
      </c>
      <c r="D42" s="39"/>
      <c r="E42" s="39"/>
      <c r="F42" s="39"/>
      <c r="G42" s="39"/>
      <c r="H42" s="39"/>
      <c r="I42" s="98"/>
      <c r="J42" s="39"/>
      <c r="K42" s="42"/>
    </row>
    <row r="43" spans="2:11" s="1" customFormat="1" ht="23.25" customHeight="1">
      <c r="B43" s="38"/>
      <c r="C43" s="39"/>
      <c r="D43" s="39"/>
      <c r="E43" s="336" t="str">
        <f>E7</f>
        <v>Krásné Údolí, Hasičská zbrojnice - oprava střechy</v>
      </c>
      <c r="F43" s="337"/>
      <c r="G43" s="337"/>
      <c r="H43" s="337"/>
      <c r="I43" s="98"/>
      <c r="J43" s="39"/>
      <c r="K43" s="42"/>
    </row>
    <row r="44" spans="2:11" s="1" customFormat="1" ht="6.9" customHeight="1">
      <c r="B44" s="38"/>
      <c r="C44" s="39"/>
      <c r="D44" s="39"/>
      <c r="E44" s="39"/>
      <c r="F44" s="39"/>
      <c r="G44" s="39"/>
      <c r="H44" s="39"/>
      <c r="I44" s="98"/>
      <c r="J44" s="39"/>
      <c r="K44" s="42"/>
    </row>
    <row r="45" spans="2:11" s="1" customFormat="1" ht="18" customHeight="1">
      <c r="B45" s="38"/>
      <c r="C45" s="35" t="s">
        <v>22</v>
      </c>
      <c r="D45" s="39"/>
      <c r="E45" s="39"/>
      <c r="F45" s="33" t="str">
        <f>F10</f>
        <v xml:space="preserve">Krásné Údolí, st.p.č. 204/1,204/2 </v>
      </c>
      <c r="G45" s="39"/>
      <c r="H45" s="39"/>
      <c r="I45" s="99" t="s">
        <v>24</v>
      </c>
      <c r="J45" s="100" t="str">
        <f>IF(J10="","",J10)</f>
        <v>00.00.0000</v>
      </c>
      <c r="K45" s="42"/>
    </row>
    <row r="46" spans="2:11" s="1" customFormat="1" ht="6.9" customHeight="1">
      <c r="B46" s="38"/>
      <c r="C46" s="39"/>
      <c r="D46" s="39"/>
      <c r="E46" s="39"/>
      <c r="F46" s="39"/>
      <c r="G46" s="39"/>
      <c r="H46" s="39"/>
      <c r="I46" s="98"/>
      <c r="J46" s="39"/>
      <c r="K46" s="42"/>
    </row>
    <row r="47" spans="2:11" s="1" customFormat="1" ht="13.2">
      <c r="B47" s="38"/>
      <c r="C47" s="35" t="s">
        <v>25</v>
      </c>
      <c r="D47" s="39"/>
      <c r="E47" s="39"/>
      <c r="F47" s="33" t="str">
        <f>E13</f>
        <v>Ing. Jan David , Májová 1159, Ostrov</v>
      </c>
      <c r="G47" s="39"/>
      <c r="H47" s="39"/>
      <c r="I47" s="99" t="s">
        <v>31</v>
      </c>
      <c r="J47" s="33" t="str">
        <f>E19</f>
        <v xml:space="preserve"> </v>
      </c>
      <c r="K47" s="42"/>
    </row>
    <row r="48" spans="2:11" s="1" customFormat="1" ht="14.4" customHeight="1">
      <c r="B48" s="38"/>
      <c r="C48" s="35" t="s">
        <v>29</v>
      </c>
      <c r="D48" s="39"/>
      <c r="E48" s="39"/>
      <c r="F48" s="33" t="str">
        <f>IF(E16="","",E16)</f>
        <v/>
      </c>
      <c r="G48" s="39"/>
      <c r="H48" s="39"/>
      <c r="I48" s="98"/>
      <c r="J48" s="39"/>
      <c r="K48" s="42"/>
    </row>
    <row r="49" spans="2:47" s="1" customFormat="1" ht="10.35" customHeight="1">
      <c r="B49" s="38"/>
      <c r="C49" s="39"/>
      <c r="D49" s="39"/>
      <c r="E49" s="39"/>
      <c r="F49" s="39"/>
      <c r="G49" s="39"/>
      <c r="H49" s="39"/>
      <c r="I49" s="98"/>
      <c r="J49" s="39"/>
      <c r="K49" s="42"/>
    </row>
    <row r="50" spans="2:47" s="1" customFormat="1" ht="29.25" customHeight="1">
      <c r="B50" s="38"/>
      <c r="C50" s="122" t="s">
        <v>85</v>
      </c>
      <c r="D50" s="112"/>
      <c r="E50" s="112"/>
      <c r="F50" s="112"/>
      <c r="G50" s="112"/>
      <c r="H50" s="112"/>
      <c r="I50" s="123"/>
      <c r="J50" s="124" t="s">
        <v>86</v>
      </c>
      <c r="K50" s="125"/>
    </row>
    <row r="51" spans="2:47" s="1" customFormat="1" ht="10.35" customHeight="1">
      <c r="B51" s="38"/>
      <c r="C51" s="39"/>
      <c r="D51" s="39"/>
      <c r="E51" s="39"/>
      <c r="F51" s="39"/>
      <c r="G51" s="39"/>
      <c r="H51" s="39"/>
      <c r="I51" s="98"/>
      <c r="J51" s="39"/>
      <c r="K51" s="42"/>
    </row>
    <row r="52" spans="2:47" s="1" customFormat="1" ht="29.25" customHeight="1">
      <c r="B52" s="38"/>
      <c r="C52" s="126" t="s">
        <v>87</v>
      </c>
      <c r="D52" s="39"/>
      <c r="E52" s="39"/>
      <c r="F52" s="39"/>
      <c r="G52" s="39"/>
      <c r="H52" s="39"/>
      <c r="I52" s="98"/>
      <c r="J52" s="108">
        <f>J91</f>
        <v>0</v>
      </c>
      <c r="K52" s="42"/>
      <c r="AU52" s="22" t="s">
        <v>88</v>
      </c>
    </row>
    <row r="53" spans="2:47" s="7" customFormat="1" ht="24.9" customHeight="1">
      <c r="B53" s="127"/>
      <c r="C53" s="128"/>
      <c r="D53" s="129" t="s">
        <v>89</v>
      </c>
      <c r="E53" s="130"/>
      <c r="F53" s="130"/>
      <c r="G53" s="130"/>
      <c r="H53" s="130"/>
      <c r="I53" s="131"/>
      <c r="J53" s="132">
        <f>J92</f>
        <v>0</v>
      </c>
      <c r="K53" s="133"/>
    </row>
    <row r="54" spans="2:47" s="8" customFormat="1" ht="19.95" customHeight="1">
      <c r="B54" s="134"/>
      <c r="C54" s="135"/>
      <c r="D54" s="136" t="s">
        <v>90</v>
      </c>
      <c r="E54" s="137"/>
      <c r="F54" s="137"/>
      <c r="G54" s="137"/>
      <c r="H54" s="137"/>
      <c r="I54" s="138"/>
      <c r="J54" s="139">
        <f>J93</f>
        <v>0</v>
      </c>
      <c r="K54" s="140"/>
    </row>
    <row r="55" spans="2:47" s="8" customFormat="1" ht="19.95" customHeight="1">
      <c r="B55" s="134"/>
      <c r="C55" s="135"/>
      <c r="D55" s="136" t="s">
        <v>91</v>
      </c>
      <c r="E55" s="137"/>
      <c r="F55" s="137"/>
      <c r="G55" s="137"/>
      <c r="H55" s="137"/>
      <c r="I55" s="138"/>
      <c r="J55" s="139">
        <f>J108</f>
        <v>0</v>
      </c>
      <c r="K55" s="140"/>
    </row>
    <row r="56" spans="2:47" s="8" customFormat="1" ht="19.95" customHeight="1">
      <c r="B56" s="134"/>
      <c r="C56" s="135"/>
      <c r="D56" s="136" t="s">
        <v>92</v>
      </c>
      <c r="E56" s="137"/>
      <c r="F56" s="137"/>
      <c r="G56" s="137"/>
      <c r="H56" s="137"/>
      <c r="I56" s="138"/>
      <c r="J56" s="139">
        <f>J122</f>
        <v>0</v>
      </c>
      <c r="K56" s="140"/>
    </row>
    <row r="57" spans="2:47" s="8" customFormat="1" ht="19.95" customHeight="1">
      <c r="B57" s="134"/>
      <c r="C57" s="135"/>
      <c r="D57" s="136" t="s">
        <v>93</v>
      </c>
      <c r="E57" s="137"/>
      <c r="F57" s="137"/>
      <c r="G57" s="137"/>
      <c r="H57" s="137"/>
      <c r="I57" s="138"/>
      <c r="J57" s="139">
        <f>J147</f>
        <v>0</v>
      </c>
      <c r="K57" s="140"/>
    </row>
    <row r="58" spans="2:47" s="8" customFormat="1" ht="19.95" customHeight="1">
      <c r="B58" s="134"/>
      <c r="C58" s="135"/>
      <c r="D58" s="136" t="s">
        <v>94</v>
      </c>
      <c r="E58" s="137"/>
      <c r="F58" s="137"/>
      <c r="G58" s="137"/>
      <c r="H58" s="137"/>
      <c r="I58" s="138"/>
      <c r="J58" s="139">
        <f>J160</f>
        <v>0</v>
      </c>
      <c r="K58" s="140"/>
    </row>
    <row r="59" spans="2:47" s="8" customFormat="1" ht="19.95" customHeight="1">
      <c r="B59" s="134"/>
      <c r="C59" s="135"/>
      <c r="D59" s="136" t="s">
        <v>95</v>
      </c>
      <c r="E59" s="137"/>
      <c r="F59" s="137"/>
      <c r="G59" s="137"/>
      <c r="H59" s="137"/>
      <c r="I59" s="138"/>
      <c r="J59" s="139">
        <f>J189</f>
        <v>0</v>
      </c>
      <c r="K59" s="140"/>
    </row>
    <row r="60" spans="2:47" s="8" customFormat="1" ht="19.95" customHeight="1">
      <c r="B60" s="134"/>
      <c r="C60" s="135"/>
      <c r="D60" s="136" t="s">
        <v>96</v>
      </c>
      <c r="E60" s="137"/>
      <c r="F60" s="137"/>
      <c r="G60" s="137"/>
      <c r="H60" s="137"/>
      <c r="I60" s="138"/>
      <c r="J60" s="139">
        <f>J203</f>
        <v>0</v>
      </c>
      <c r="K60" s="140"/>
    </row>
    <row r="61" spans="2:47" s="7" customFormat="1" ht="24.9" customHeight="1">
      <c r="B61" s="127"/>
      <c r="C61" s="128"/>
      <c r="D61" s="129" t="s">
        <v>97</v>
      </c>
      <c r="E61" s="130"/>
      <c r="F61" s="130"/>
      <c r="G61" s="130"/>
      <c r="H61" s="130"/>
      <c r="I61" s="131"/>
      <c r="J61" s="132">
        <f>J207</f>
        <v>0</v>
      </c>
      <c r="K61" s="133"/>
    </row>
    <row r="62" spans="2:47" s="8" customFormat="1" ht="19.95" customHeight="1">
      <c r="B62" s="134"/>
      <c r="C62" s="135"/>
      <c r="D62" s="136" t="s">
        <v>98</v>
      </c>
      <c r="E62" s="137"/>
      <c r="F62" s="137"/>
      <c r="G62" s="137"/>
      <c r="H62" s="137"/>
      <c r="I62" s="138"/>
      <c r="J62" s="139">
        <f>J208</f>
        <v>0</v>
      </c>
      <c r="K62" s="140"/>
    </row>
    <row r="63" spans="2:47" s="8" customFormat="1" ht="19.95" customHeight="1">
      <c r="B63" s="134"/>
      <c r="C63" s="135"/>
      <c r="D63" s="136" t="s">
        <v>99</v>
      </c>
      <c r="E63" s="137"/>
      <c r="F63" s="137"/>
      <c r="G63" s="137"/>
      <c r="H63" s="137"/>
      <c r="I63" s="138"/>
      <c r="J63" s="139">
        <f>J232</f>
        <v>0</v>
      </c>
      <c r="K63" s="140"/>
    </row>
    <row r="64" spans="2:47" s="8" customFormat="1" ht="19.95" customHeight="1">
      <c r="B64" s="134"/>
      <c r="C64" s="135"/>
      <c r="D64" s="136" t="s">
        <v>100</v>
      </c>
      <c r="E64" s="137"/>
      <c r="F64" s="137"/>
      <c r="G64" s="137"/>
      <c r="H64" s="137"/>
      <c r="I64" s="138"/>
      <c r="J64" s="139">
        <f>J244</f>
        <v>0</v>
      </c>
      <c r="K64" s="140"/>
    </row>
    <row r="65" spans="2:12" s="8" customFormat="1" ht="19.95" customHeight="1">
      <c r="B65" s="134"/>
      <c r="C65" s="135"/>
      <c r="D65" s="136" t="s">
        <v>101</v>
      </c>
      <c r="E65" s="137"/>
      <c r="F65" s="137"/>
      <c r="G65" s="137"/>
      <c r="H65" s="137"/>
      <c r="I65" s="138"/>
      <c r="J65" s="139">
        <f>J254</f>
        <v>0</v>
      </c>
      <c r="K65" s="140"/>
    </row>
    <row r="66" spans="2:12" s="8" customFormat="1" ht="19.95" customHeight="1">
      <c r="B66" s="134"/>
      <c r="C66" s="135"/>
      <c r="D66" s="136" t="s">
        <v>102</v>
      </c>
      <c r="E66" s="137"/>
      <c r="F66" s="137"/>
      <c r="G66" s="137"/>
      <c r="H66" s="137"/>
      <c r="I66" s="138"/>
      <c r="J66" s="139">
        <f>J256</f>
        <v>0</v>
      </c>
      <c r="K66" s="140"/>
    </row>
    <row r="67" spans="2:12" s="8" customFormat="1" ht="19.95" customHeight="1">
      <c r="B67" s="134"/>
      <c r="C67" s="135"/>
      <c r="D67" s="136" t="s">
        <v>103</v>
      </c>
      <c r="E67" s="137"/>
      <c r="F67" s="137"/>
      <c r="G67" s="137"/>
      <c r="H67" s="137"/>
      <c r="I67" s="138"/>
      <c r="J67" s="139">
        <f>J265</f>
        <v>0</v>
      </c>
      <c r="K67" s="140"/>
    </row>
    <row r="68" spans="2:12" s="8" customFormat="1" ht="19.95" customHeight="1">
      <c r="B68" s="134"/>
      <c r="C68" s="135"/>
      <c r="D68" s="136" t="s">
        <v>104</v>
      </c>
      <c r="E68" s="137"/>
      <c r="F68" s="137"/>
      <c r="G68" s="137"/>
      <c r="H68" s="137"/>
      <c r="I68" s="138"/>
      <c r="J68" s="139">
        <f>J376</f>
        <v>0</v>
      </c>
      <c r="K68" s="140"/>
    </row>
    <row r="69" spans="2:12" s="8" customFormat="1" ht="19.95" customHeight="1">
      <c r="B69" s="134"/>
      <c r="C69" s="135"/>
      <c r="D69" s="136" t="s">
        <v>105</v>
      </c>
      <c r="E69" s="137"/>
      <c r="F69" s="137"/>
      <c r="G69" s="137"/>
      <c r="H69" s="137"/>
      <c r="I69" s="138"/>
      <c r="J69" s="139">
        <f>J406</f>
        <v>0</v>
      </c>
      <c r="K69" s="140"/>
    </row>
    <row r="70" spans="2:12" s="8" customFormat="1" ht="19.95" customHeight="1">
      <c r="B70" s="134"/>
      <c r="C70" s="135"/>
      <c r="D70" s="136" t="s">
        <v>106</v>
      </c>
      <c r="E70" s="137"/>
      <c r="F70" s="137"/>
      <c r="G70" s="137"/>
      <c r="H70" s="137"/>
      <c r="I70" s="138"/>
      <c r="J70" s="139">
        <f>J473</f>
        <v>0</v>
      </c>
      <c r="K70" s="140"/>
    </row>
    <row r="71" spans="2:12" s="8" customFormat="1" ht="19.95" customHeight="1">
      <c r="B71" s="134"/>
      <c r="C71" s="135"/>
      <c r="D71" s="136" t="s">
        <v>107</v>
      </c>
      <c r="E71" s="137"/>
      <c r="F71" s="137"/>
      <c r="G71" s="137"/>
      <c r="H71" s="137"/>
      <c r="I71" s="138"/>
      <c r="J71" s="139">
        <f>J489</f>
        <v>0</v>
      </c>
      <c r="K71" s="140"/>
    </row>
    <row r="72" spans="2:12" s="7" customFormat="1" ht="24.9" customHeight="1">
      <c r="B72" s="127"/>
      <c r="C72" s="128"/>
      <c r="D72" s="129" t="s">
        <v>108</v>
      </c>
      <c r="E72" s="130"/>
      <c r="F72" s="130"/>
      <c r="G72" s="130"/>
      <c r="H72" s="130"/>
      <c r="I72" s="131"/>
      <c r="J72" s="132">
        <f>J494</f>
        <v>0</v>
      </c>
      <c r="K72" s="133"/>
    </row>
    <row r="73" spans="2:12" s="8" customFormat="1" ht="19.95" customHeight="1">
      <c r="B73" s="134"/>
      <c r="C73" s="135"/>
      <c r="D73" s="136" t="s">
        <v>109</v>
      </c>
      <c r="E73" s="137"/>
      <c r="F73" s="137"/>
      <c r="G73" s="137"/>
      <c r="H73" s="137"/>
      <c r="I73" s="138"/>
      <c r="J73" s="139">
        <f>J495</f>
        <v>0</v>
      </c>
      <c r="K73" s="140"/>
    </row>
    <row r="74" spans="2:12" s="1" customFormat="1" ht="21.75" customHeight="1">
      <c r="B74" s="38"/>
      <c r="C74" s="39"/>
      <c r="D74" s="39"/>
      <c r="E74" s="39"/>
      <c r="F74" s="39"/>
      <c r="G74" s="39"/>
      <c r="H74" s="39"/>
      <c r="I74" s="98"/>
      <c r="J74" s="39"/>
      <c r="K74" s="42"/>
    </row>
    <row r="75" spans="2:12" s="1" customFormat="1" ht="6.9" customHeight="1">
      <c r="B75" s="53"/>
      <c r="C75" s="54"/>
      <c r="D75" s="54"/>
      <c r="E75" s="54"/>
      <c r="F75" s="54"/>
      <c r="G75" s="54"/>
      <c r="H75" s="54"/>
      <c r="I75" s="119"/>
      <c r="J75" s="54"/>
      <c r="K75" s="55"/>
    </row>
    <row r="79" spans="2:12" s="1" customFormat="1" ht="6.9" customHeight="1">
      <c r="B79" s="56"/>
      <c r="C79" s="57"/>
      <c r="D79" s="57"/>
      <c r="E79" s="57"/>
      <c r="F79" s="57"/>
      <c r="G79" s="57"/>
      <c r="H79" s="57"/>
      <c r="I79" s="120"/>
      <c r="J79" s="57"/>
      <c r="K79" s="57"/>
      <c r="L79" s="38"/>
    </row>
    <row r="80" spans="2:12" s="1" customFormat="1" ht="36.9" customHeight="1">
      <c r="B80" s="38"/>
      <c r="C80" s="58" t="s">
        <v>110</v>
      </c>
      <c r="L80" s="38"/>
    </row>
    <row r="81" spans="2:65" s="1" customFormat="1" ht="6.9" customHeight="1">
      <c r="B81" s="38"/>
      <c r="L81" s="38"/>
    </row>
    <row r="82" spans="2:65" s="1" customFormat="1" ht="14.4" customHeight="1">
      <c r="B82" s="38"/>
      <c r="C82" s="60" t="s">
        <v>18</v>
      </c>
      <c r="L82" s="38"/>
    </row>
    <row r="83" spans="2:65" s="1" customFormat="1" ht="23.25" customHeight="1">
      <c r="B83" s="38"/>
      <c r="E83" s="323" t="str">
        <f>E7</f>
        <v>Krásné Údolí, Hasičská zbrojnice - oprava střechy</v>
      </c>
      <c r="F83" s="338"/>
      <c r="G83" s="338"/>
      <c r="H83" s="338"/>
      <c r="L83" s="38"/>
    </row>
    <row r="84" spans="2:65" s="1" customFormat="1" ht="6.9" customHeight="1">
      <c r="B84" s="38"/>
      <c r="L84" s="38"/>
    </row>
    <row r="85" spans="2:65" s="1" customFormat="1" ht="18" customHeight="1">
      <c r="B85" s="38"/>
      <c r="C85" s="60" t="s">
        <v>22</v>
      </c>
      <c r="F85" s="141" t="str">
        <f>F10</f>
        <v xml:space="preserve">Krásné Údolí, st.p.č. 204/1,204/2 </v>
      </c>
      <c r="I85" s="142" t="s">
        <v>24</v>
      </c>
      <c r="J85" s="64" t="str">
        <f>IF(J10="","",J10)</f>
        <v>00.00.0000</v>
      </c>
      <c r="L85" s="38"/>
    </row>
    <row r="86" spans="2:65" s="1" customFormat="1" ht="6.9" customHeight="1">
      <c r="B86" s="38"/>
      <c r="L86" s="38"/>
    </row>
    <row r="87" spans="2:65" s="1" customFormat="1" ht="13.2">
      <c r="B87" s="38"/>
      <c r="C87" s="60" t="s">
        <v>25</v>
      </c>
      <c r="F87" s="141" t="str">
        <f>E13</f>
        <v>Ing. Jan David , Májová 1159, Ostrov</v>
      </c>
      <c r="I87" s="142" t="s">
        <v>31</v>
      </c>
      <c r="J87" s="141" t="str">
        <f>E19</f>
        <v xml:space="preserve"> </v>
      </c>
      <c r="L87" s="38"/>
    </row>
    <row r="88" spans="2:65" s="1" customFormat="1" ht="14.4" customHeight="1">
      <c r="B88" s="38"/>
      <c r="C88" s="60" t="s">
        <v>29</v>
      </c>
      <c r="F88" s="141" t="str">
        <f>IF(E16="","",E16)</f>
        <v/>
      </c>
      <c r="L88" s="38"/>
    </row>
    <row r="89" spans="2:65" s="1" customFormat="1" ht="10.35" customHeight="1">
      <c r="B89" s="38"/>
      <c r="L89" s="38"/>
    </row>
    <row r="90" spans="2:65" s="9" customFormat="1" ht="29.25" customHeight="1">
      <c r="B90" s="143"/>
      <c r="C90" s="144" t="s">
        <v>111</v>
      </c>
      <c r="D90" s="145" t="s">
        <v>55</v>
      </c>
      <c r="E90" s="145" t="s">
        <v>51</v>
      </c>
      <c r="F90" s="145" t="s">
        <v>112</v>
      </c>
      <c r="G90" s="145" t="s">
        <v>113</v>
      </c>
      <c r="H90" s="145" t="s">
        <v>114</v>
      </c>
      <c r="I90" s="146" t="s">
        <v>115</v>
      </c>
      <c r="J90" s="145" t="s">
        <v>86</v>
      </c>
      <c r="K90" s="147" t="s">
        <v>116</v>
      </c>
      <c r="L90" s="143"/>
      <c r="M90" s="70" t="s">
        <v>117</v>
      </c>
      <c r="N90" s="71" t="s">
        <v>40</v>
      </c>
      <c r="O90" s="71" t="s">
        <v>118</v>
      </c>
      <c r="P90" s="71" t="s">
        <v>119</v>
      </c>
      <c r="Q90" s="71" t="s">
        <v>120</v>
      </c>
      <c r="R90" s="71" t="s">
        <v>121</v>
      </c>
      <c r="S90" s="71" t="s">
        <v>122</v>
      </c>
      <c r="T90" s="72" t="s">
        <v>123</v>
      </c>
    </row>
    <row r="91" spans="2:65" s="1" customFormat="1" ht="29.25" customHeight="1">
      <c r="B91" s="38"/>
      <c r="C91" s="74" t="s">
        <v>87</v>
      </c>
      <c r="J91" s="148">
        <f>BK91</f>
        <v>0</v>
      </c>
      <c r="L91" s="38"/>
      <c r="M91" s="73"/>
      <c r="N91" s="65"/>
      <c r="O91" s="65"/>
      <c r="P91" s="149">
        <f>P92+P207+P494</f>
        <v>0</v>
      </c>
      <c r="Q91" s="65"/>
      <c r="R91" s="149">
        <f>R92+R207+R494</f>
        <v>62.541443656224999</v>
      </c>
      <c r="S91" s="65"/>
      <c r="T91" s="150">
        <f>T92+T207+T494</f>
        <v>29.182288</v>
      </c>
      <c r="AT91" s="22" t="s">
        <v>69</v>
      </c>
      <c r="AU91" s="22" t="s">
        <v>88</v>
      </c>
      <c r="BK91" s="151">
        <f>BK92+BK207+BK494</f>
        <v>0</v>
      </c>
    </row>
    <row r="92" spans="2:65" s="10" customFormat="1" ht="37.35" customHeight="1">
      <c r="B92" s="152"/>
      <c r="D92" s="153" t="s">
        <v>69</v>
      </c>
      <c r="E92" s="154" t="s">
        <v>124</v>
      </c>
      <c r="F92" s="154" t="s">
        <v>125</v>
      </c>
      <c r="I92" s="155"/>
      <c r="J92" s="156">
        <f>BK92</f>
        <v>0</v>
      </c>
      <c r="L92" s="152"/>
      <c r="M92" s="157"/>
      <c r="N92" s="158"/>
      <c r="O92" s="158"/>
      <c r="P92" s="159">
        <f>P93+P108+P122+P147+P160+P189+P203</f>
        <v>0</v>
      </c>
      <c r="Q92" s="158"/>
      <c r="R92" s="159">
        <f>R93+R108+R122+R147+R160+R189+R203</f>
        <v>33.732403654720002</v>
      </c>
      <c r="S92" s="158"/>
      <c r="T92" s="160">
        <f>T93+T108+T122+T147+T160+T189+T203</f>
        <v>26.0442</v>
      </c>
      <c r="AR92" s="153" t="s">
        <v>75</v>
      </c>
      <c r="AT92" s="161" t="s">
        <v>69</v>
      </c>
      <c r="AU92" s="161" t="s">
        <v>70</v>
      </c>
      <c r="AY92" s="153" t="s">
        <v>126</v>
      </c>
      <c r="BK92" s="162">
        <f>BK93+BK108+BK122+BK147+BK160+BK189+BK203</f>
        <v>0</v>
      </c>
    </row>
    <row r="93" spans="2:65" s="10" customFormat="1" ht="19.95" customHeight="1">
      <c r="B93" s="152"/>
      <c r="D93" s="163" t="s">
        <v>69</v>
      </c>
      <c r="E93" s="164" t="s">
        <v>75</v>
      </c>
      <c r="F93" s="164" t="s">
        <v>127</v>
      </c>
      <c r="I93" s="155"/>
      <c r="J93" s="165">
        <f>BK93</f>
        <v>0</v>
      </c>
      <c r="L93" s="152"/>
      <c r="M93" s="157"/>
      <c r="N93" s="158"/>
      <c r="O93" s="158"/>
      <c r="P93" s="159">
        <f>SUM(P94:P107)</f>
        <v>0</v>
      </c>
      <c r="Q93" s="158"/>
      <c r="R93" s="159">
        <f>SUM(R94:R107)</f>
        <v>0</v>
      </c>
      <c r="S93" s="158"/>
      <c r="T93" s="160">
        <f>SUM(T94:T107)</f>
        <v>0</v>
      </c>
      <c r="AR93" s="153" t="s">
        <v>75</v>
      </c>
      <c r="AT93" s="161" t="s">
        <v>69</v>
      </c>
      <c r="AU93" s="161" t="s">
        <v>75</v>
      </c>
      <c r="AY93" s="153" t="s">
        <v>126</v>
      </c>
      <c r="BK93" s="162">
        <f>SUM(BK94:BK107)</f>
        <v>0</v>
      </c>
    </row>
    <row r="94" spans="2:65" s="1" customFormat="1" ht="22.5" customHeight="1">
      <c r="B94" s="166"/>
      <c r="C94" s="167" t="s">
        <v>75</v>
      </c>
      <c r="D94" s="167" t="s">
        <v>128</v>
      </c>
      <c r="E94" s="168" t="s">
        <v>129</v>
      </c>
      <c r="F94" s="169" t="s">
        <v>130</v>
      </c>
      <c r="G94" s="170" t="s">
        <v>131</v>
      </c>
      <c r="H94" s="171">
        <v>2.1840000000000002</v>
      </c>
      <c r="I94" s="172"/>
      <c r="J94" s="173">
        <f>ROUND(I94*H94,2)</f>
        <v>0</v>
      </c>
      <c r="K94" s="169" t="s">
        <v>132</v>
      </c>
      <c r="L94" s="38"/>
      <c r="M94" s="174" t="s">
        <v>5</v>
      </c>
      <c r="N94" s="175" t="s">
        <v>41</v>
      </c>
      <c r="O94" s="39"/>
      <c r="P94" s="176">
        <f>O94*H94</f>
        <v>0</v>
      </c>
      <c r="Q94" s="176">
        <v>0</v>
      </c>
      <c r="R94" s="176">
        <f>Q94*H94</f>
        <v>0</v>
      </c>
      <c r="S94" s="176">
        <v>0</v>
      </c>
      <c r="T94" s="177">
        <f>S94*H94</f>
        <v>0</v>
      </c>
      <c r="AR94" s="22" t="s">
        <v>133</v>
      </c>
      <c r="AT94" s="22" t="s">
        <v>128</v>
      </c>
      <c r="AU94" s="22" t="s">
        <v>82</v>
      </c>
      <c r="AY94" s="22" t="s">
        <v>126</v>
      </c>
      <c r="BE94" s="178">
        <f>IF(N94="základní",J94,0)</f>
        <v>0</v>
      </c>
      <c r="BF94" s="178">
        <f>IF(N94="snížená",J94,0)</f>
        <v>0</v>
      </c>
      <c r="BG94" s="178">
        <f>IF(N94="zákl. přenesená",J94,0)</f>
        <v>0</v>
      </c>
      <c r="BH94" s="178">
        <f>IF(N94="sníž. přenesená",J94,0)</f>
        <v>0</v>
      </c>
      <c r="BI94" s="178">
        <f>IF(N94="nulová",J94,0)</f>
        <v>0</v>
      </c>
      <c r="BJ94" s="22" t="s">
        <v>75</v>
      </c>
      <c r="BK94" s="178">
        <f>ROUND(I94*H94,2)</f>
        <v>0</v>
      </c>
      <c r="BL94" s="22" t="s">
        <v>133</v>
      </c>
      <c r="BM94" s="22" t="s">
        <v>134</v>
      </c>
    </row>
    <row r="95" spans="2:65" s="1" customFormat="1" ht="24">
      <c r="B95" s="38"/>
      <c r="D95" s="179" t="s">
        <v>135</v>
      </c>
      <c r="F95" s="180" t="s">
        <v>136</v>
      </c>
      <c r="I95" s="181"/>
      <c r="L95" s="38"/>
      <c r="M95" s="182"/>
      <c r="N95" s="39"/>
      <c r="O95" s="39"/>
      <c r="P95" s="39"/>
      <c r="Q95" s="39"/>
      <c r="R95" s="39"/>
      <c r="S95" s="39"/>
      <c r="T95" s="67"/>
      <c r="AT95" s="22" t="s">
        <v>135</v>
      </c>
      <c r="AU95" s="22" t="s">
        <v>82</v>
      </c>
    </row>
    <row r="96" spans="2:65" s="1" customFormat="1" ht="84">
      <c r="B96" s="38"/>
      <c r="D96" s="179" t="s">
        <v>137</v>
      </c>
      <c r="F96" s="183" t="s">
        <v>138</v>
      </c>
      <c r="I96" s="181"/>
      <c r="L96" s="38"/>
      <c r="M96" s="182"/>
      <c r="N96" s="39"/>
      <c r="O96" s="39"/>
      <c r="P96" s="39"/>
      <c r="Q96" s="39"/>
      <c r="R96" s="39"/>
      <c r="S96" s="39"/>
      <c r="T96" s="67"/>
      <c r="AT96" s="22" t="s">
        <v>137</v>
      </c>
      <c r="AU96" s="22" t="s">
        <v>82</v>
      </c>
    </row>
    <row r="97" spans="2:65" s="11" customFormat="1">
      <c r="B97" s="184"/>
      <c r="D97" s="185" t="s">
        <v>139</v>
      </c>
      <c r="E97" s="186" t="s">
        <v>5</v>
      </c>
      <c r="F97" s="187" t="s">
        <v>140</v>
      </c>
      <c r="H97" s="188">
        <v>2.1840000000000002</v>
      </c>
      <c r="I97" s="189"/>
      <c r="L97" s="184"/>
      <c r="M97" s="190"/>
      <c r="N97" s="191"/>
      <c r="O97" s="191"/>
      <c r="P97" s="191"/>
      <c r="Q97" s="191"/>
      <c r="R97" s="191"/>
      <c r="S97" s="191"/>
      <c r="T97" s="192"/>
      <c r="AT97" s="193" t="s">
        <v>139</v>
      </c>
      <c r="AU97" s="193" t="s">
        <v>82</v>
      </c>
      <c r="AV97" s="11" t="s">
        <v>82</v>
      </c>
      <c r="AW97" s="11" t="s">
        <v>33</v>
      </c>
      <c r="AX97" s="11" t="s">
        <v>70</v>
      </c>
      <c r="AY97" s="193" t="s">
        <v>126</v>
      </c>
    </row>
    <row r="98" spans="2:65" s="1" customFormat="1" ht="22.5" customHeight="1">
      <c r="B98" s="166"/>
      <c r="C98" s="167" t="s">
        <v>82</v>
      </c>
      <c r="D98" s="167" t="s">
        <v>128</v>
      </c>
      <c r="E98" s="168" t="s">
        <v>141</v>
      </c>
      <c r="F98" s="169" t="s">
        <v>142</v>
      </c>
      <c r="G98" s="170" t="s">
        <v>131</v>
      </c>
      <c r="H98" s="171">
        <v>2.1840000000000002</v>
      </c>
      <c r="I98" s="172"/>
      <c r="J98" s="173">
        <f>ROUND(I98*H98,2)</f>
        <v>0</v>
      </c>
      <c r="K98" s="169" t="s">
        <v>132</v>
      </c>
      <c r="L98" s="38"/>
      <c r="M98" s="174" t="s">
        <v>5</v>
      </c>
      <c r="N98" s="175" t="s">
        <v>41</v>
      </c>
      <c r="O98" s="39"/>
      <c r="P98" s="176">
        <f>O98*H98</f>
        <v>0</v>
      </c>
      <c r="Q98" s="176">
        <v>0</v>
      </c>
      <c r="R98" s="176">
        <f>Q98*H98</f>
        <v>0</v>
      </c>
      <c r="S98" s="176">
        <v>0</v>
      </c>
      <c r="T98" s="177">
        <f>S98*H98</f>
        <v>0</v>
      </c>
      <c r="AR98" s="22" t="s">
        <v>133</v>
      </c>
      <c r="AT98" s="22" t="s">
        <v>128</v>
      </c>
      <c r="AU98" s="22" t="s">
        <v>82</v>
      </c>
      <c r="AY98" s="22" t="s">
        <v>126</v>
      </c>
      <c r="BE98" s="178">
        <f>IF(N98="základní",J98,0)</f>
        <v>0</v>
      </c>
      <c r="BF98" s="178">
        <f>IF(N98="snížená",J98,0)</f>
        <v>0</v>
      </c>
      <c r="BG98" s="178">
        <f>IF(N98="zákl. přenesená",J98,0)</f>
        <v>0</v>
      </c>
      <c r="BH98" s="178">
        <f>IF(N98="sníž. přenesená",J98,0)</f>
        <v>0</v>
      </c>
      <c r="BI98" s="178">
        <f>IF(N98="nulová",J98,0)</f>
        <v>0</v>
      </c>
      <c r="BJ98" s="22" t="s">
        <v>75</v>
      </c>
      <c r="BK98" s="178">
        <f>ROUND(I98*H98,2)</f>
        <v>0</v>
      </c>
      <c r="BL98" s="22" t="s">
        <v>133</v>
      </c>
      <c r="BM98" s="22" t="s">
        <v>143</v>
      </c>
    </row>
    <row r="99" spans="2:65" s="1" customFormat="1" ht="36">
      <c r="B99" s="38"/>
      <c r="D99" s="179" t="s">
        <v>135</v>
      </c>
      <c r="F99" s="180" t="s">
        <v>144</v>
      </c>
      <c r="I99" s="181"/>
      <c r="L99" s="38"/>
      <c r="M99" s="182"/>
      <c r="N99" s="39"/>
      <c r="O99" s="39"/>
      <c r="P99" s="39"/>
      <c r="Q99" s="39"/>
      <c r="R99" s="39"/>
      <c r="S99" s="39"/>
      <c r="T99" s="67"/>
      <c r="AT99" s="22" t="s">
        <v>135</v>
      </c>
      <c r="AU99" s="22" t="s">
        <v>82</v>
      </c>
    </row>
    <row r="100" spans="2:65" s="1" customFormat="1" ht="192">
      <c r="B100" s="38"/>
      <c r="D100" s="185" t="s">
        <v>137</v>
      </c>
      <c r="F100" s="194" t="s">
        <v>145</v>
      </c>
      <c r="I100" s="181"/>
      <c r="L100" s="38"/>
      <c r="M100" s="182"/>
      <c r="N100" s="39"/>
      <c r="O100" s="39"/>
      <c r="P100" s="39"/>
      <c r="Q100" s="39"/>
      <c r="R100" s="39"/>
      <c r="S100" s="39"/>
      <c r="T100" s="67"/>
      <c r="AT100" s="22" t="s">
        <v>137</v>
      </c>
      <c r="AU100" s="22" t="s">
        <v>82</v>
      </c>
    </row>
    <row r="101" spans="2:65" s="1" customFormat="1" ht="22.5" customHeight="1">
      <c r="B101" s="166"/>
      <c r="C101" s="167" t="s">
        <v>146</v>
      </c>
      <c r="D101" s="167" t="s">
        <v>128</v>
      </c>
      <c r="E101" s="168" t="s">
        <v>147</v>
      </c>
      <c r="F101" s="169" t="s">
        <v>148</v>
      </c>
      <c r="G101" s="170" t="s">
        <v>131</v>
      </c>
      <c r="H101" s="171">
        <v>2.1840000000000002</v>
      </c>
      <c r="I101" s="172"/>
      <c r="J101" s="173">
        <f>ROUND(I101*H101,2)</f>
        <v>0</v>
      </c>
      <c r="K101" s="169" t="s">
        <v>132</v>
      </c>
      <c r="L101" s="38"/>
      <c r="M101" s="174" t="s">
        <v>5</v>
      </c>
      <c r="N101" s="175" t="s">
        <v>41</v>
      </c>
      <c r="O101" s="39"/>
      <c r="P101" s="176">
        <f>O101*H101</f>
        <v>0</v>
      </c>
      <c r="Q101" s="176">
        <v>0</v>
      </c>
      <c r="R101" s="176">
        <f>Q101*H101</f>
        <v>0</v>
      </c>
      <c r="S101" s="176">
        <v>0</v>
      </c>
      <c r="T101" s="177">
        <f>S101*H101</f>
        <v>0</v>
      </c>
      <c r="AR101" s="22" t="s">
        <v>133</v>
      </c>
      <c r="AT101" s="22" t="s">
        <v>128</v>
      </c>
      <c r="AU101" s="22" t="s">
        <v>82</v>
      </c>
      <c r="AY101" s="22" t="s">
        <v>126</v>
      </c>
      <c r="BE101" s="178">
        <f>IF(N101="základní",J101,0)</f>
        <v>0</v>
      </c>
      <c r="BF101" s="178">
        <f>IF(N101="snížená",J101,0)</f>
        <v>0</v>
      </c>
      <c r="BG101" s="178">
        <f>IF(N101="zákl. přenesená",J101,0)</f>
        <v>0</v>
      </c>
      <c r="BH101" s="178">
        <f>IF(N101="sníž. přenesená",J101,0)</f>
        <v>0</v>
      </c>
      <c r="BI101" s="178">
        <f>IF(N101="nulová",J101,0)</f>
        <v>0</v>
      </c>
      <c r="BJ101" s="22" t="s">
        <v>75</v>
      </c>
      <c r="BK101" s="178">
        <f>ROUND(I101*H101,2)</f>
        <v>0</v>
      </c>
      <c r="BL101" s="22" t="s">
        <v>133</v>
      </c>
      <c r="BM101" s="22" t="s">
        <v>149</v>
      </c>
    </row>
    <row r="102" spans="2:65" s="1" customFormat="1">
      <c r="B102" s="38"/>
      <c r="D102" s="179" t="s">
        <v>135</v>
      </c>
      <c r="F102" s="180" t="s">
        <v>148</v>
      </c>
      <c r="I102" s="181"/>
      <c r="L102" s="38"/>
      <c r="M102" s="182"/>
      <c r="N102" s="39"/>
      <c r="O102" s="39"/>
      <c r="P102" s="39"/>
      <c r="Q102" s="39"/>
      <c r="R102" s="39"/>
      <c r="S102" s="39"/>
      <c r="T102" s="67"/>
      <c r="AT102" s="22" t="s">
        <v>135</v>
      </c>
      <c r="AU102" s="22" t="s">
        <v>82</v>
      </c>
    </row>
    <row r="103" spans="2:65" s="1" customFormat="1" ht="276">
      <c r="B103" s="38"/>
      <c r="D103" s="185" t="s">
        <v>137</v>
      </c>
      <c r="F103" s="194" t="s">
        <v>150</v>
      </c>
      <c r="I103" s="181"/>
      <c r="L103" s="38"/>
      <c r="M103" s="182"/>
      <c r="N103" s="39"/>
      <c r="O103" s="39"/>
      <c r="P103" s="39"/>
      <c r="Q103" s="39"/>
      <c r="R103" s="39"/>
      <c r="S103" s="39"/>
      <c r="T103" s="67"/>
      <c r="AT103" s="22" t="s">
        <v>137</v>
      </c>
      <c r="AU103" s="22" t="s">
        <v>82</v>
      </c>
    </row>
    <row r="104" spans="2:65" s="1" customFormat="1" ht="22.5" customHeight="1">
      <c r="B104" s="166"/>
      <c r="C104" s="167" t="s">
        <v>133</v>
      </c>
      <c r="D104" s="167" t="s">
        <v>128</v>
      </c>
      <c r="E104" s="168" t="s">
        <v>151</v>
      </c>
      <c r="F104" s="169" t="s">
        <v>152</v>
      </c>
      <c r="G104" s="170" t="s">
        <v>153</v>
      </c>
      <c r="H104" s="171">
        <v>3.7130000000000001</v>
      </c>
      <c r="I104" s="172"/>
      <c r="J104" s="173">
        <f>ROUND(I104*H104,2)</f>
        <v>0</v>
      </c>
      <c r="K104" s="169" t="s">
        <v>132</v>
      </c>
      <c r="L104" s="38"/>
      <c r="M104" s="174" t="s">
        <v>5</v>
      </c>
      <c r="N104" s="175" t="s">
        <v>41</v>
      </c>
      <c r="O104" s="39"/>
      <c r="P104" s="176">
        <f>O104*H104</f>
        <v>0</v>
      </c>
      <c r="Q104" s="176">
        <v>0</v>
      </c>
      <c r="R104" s="176">
        <f>Q104*H104</f>
        <v>0</v>
      </c>
      <c r="S104" s="176">
        <v>0</v>
      </c>
      <c r="T104" s="177">
        <f>S104*H104</f>
        <v>0</v>
      </c>
      <c r="AR104" s="22" t="s">
        <v>133</v>
      </c>
      <c r="AT104" s="22" t="s">
        <v>128</v>
      </c>
      <c r="AU104" s="22" t="s">
        <v>82</v>
      </c>
      <c r="AY104" s="22" t="s">
        <v>126</v>
      </c>
      <c r="BE104" s="178">
        <f>IF(N104="základní",J104,0)</f>
        <v>0</v>
      </c>
      <c r="BF104" s="178">
        <f>IF(N104="snížená",J104,0)</f>
        <v>0</v>
      </c>
      <c r="BG104" s="178">
        <f>IF(N104="zákl. přenesená",J104,0)</f>
        <v>0</v>
      </c>
      <c r="BH104" s="178">
        <f>IF(N104="sníž. přenesená",J104,0)</f>
        <v>0</v>
      </c>
      <c r="BI104" s="178">
        <f>IF(N104="nulová",J104,0)</f>
        <v>0</v>
      </c>
      <c r="BJ104" s="22" t="s">
        <v>75</v>
      </c>
      <c r="BK104" s="178">
        <f>ROUND(I104*H104,2)</f>
        <v>0</v>
      </c>
      <c r="BL104" s="22" t="s">
        <v>133</v>
      </c>
      <c r="BM104" s="22" t="s">
        <v>154</v>
      </c>
    </row>
    <row r="105" spans="2:65" s="1" customFormat="1">
      <c r="B105" s="38"/>
      <c r="D105" s="179" t="s">
        <v>135</v>
      </c>
      <c r="F105" s="180" t="s">
        <v>155</v>
      </c>
      <c r="I105" s="181"/>
      <c r="L105" s="38"/>
      <c r="M105" s="182"/>
      <c r="N105" s="39"/>
      <c r="O105" s="39"/>
      <c r="P105" s="39"/>
      <c r="Q105" s="39"/>
      <c r="R105" s="39"/>
      <c r="S105" s="39"/>
      <c r="T105" s="67"/>
      <c r="AT105" s="22" t="s">
        <v>135</v>
      </c>
      <c r="AU105" s="22" t="s">
        <v>82</v>
      </c>
    </row>
    <row r="106" spans="2:65" s="1" customFormat="1" ht="276">
      <c r="B106" s="38"/>
      <c r="D106" s="179" t="s">
        <v>137</v>
      </c>
      <c r="F106" s="183" t="s">
        <v>150</v>
      </c>
      <c r="I106" s="181"/>
      <c r="L106" s="38"/>
      <c r="M106" s="182"/>
      <c r="N106" s="39"/>
      <c r="O106" s="39"/>
      <c r="P106" s="39"/>
      <c r="Q106" s="39"/>
      <c r="R106" s="39"/>
      <c r="S106" s="39"/>
      <c r="T106" s="67"/>
      <c r="AT106" s="22" t="s">
        <v>137</v>
      </c>
      <c r="AU106" s="22" t="s">
        <v>82</v>
      </c>
    </row>
    <row r="107" spans="2:65" s="11" customFormat="1">
      <c r="B107" s="184"/>
      <c r="D107" s="179" t="s">
        <v>139</v>
      </c>
      <c r="F107" s="195" t="s">
        <v>156</v>
      </c>
      <c r="H107" s="196">
        <v>3.7130000000000001</v>
      </c>
      <c r="I107" s="189"/>
      <c r="L107" s="184"/>
      <c r="M107" s="190"/>
      <c r="N107" s="191"/>
      <c r="O107" s="191"/>
      <c r="P107" s="191"/>
      <c r="Q107" s="191"/>
      <c r="R107" s="191"/>
      <c r="S107" s="191"/>
      <c r="T107" s="192"/>
      <c r="AT107" s="193" t="s">
        <v>139</v>
      </c>
      <c r="AU107" s="193" t="s">
        <v>82</v>
      </c>
      <c r="AV107" s="11" t="s">
        <v>82</v>
      </c>
      <c r="AW107" s="11" t="s">
        <v>6</v>
      </c>
      <c r="AX107" s="11" t="s">
        <v>75</v>
      </c>
      <c r="AY107" s="193" t="s">
        <v>126</v>
      </c>
    </row>
    <row r="108" spans="2:65" s="10" customFormat="1" ht="29.85" customHeight="1">
      <c r="B108" s="152"/>
      <c r="D108" s="163" t="s">
        <v>69</v>
      </c>
      <c r="E108" s="164" t="s">
        <v>146</v>
      </c>
      <c r="F108" s="164" t="s">
        <v>157</v>
      </c>
      <c r="I108" s="155"/>
      <c r="J108" s="165">
        <f>BK108</f>
        <v>0</v>
      </c>
      <c r="L108" s="152"/>
      <c r="M108" s="157"/>
      <c r="N108" s="158"/>
      <c r="O108" s="158"/>
      <c r="P108" s="159">
        <f>SUM(P109:P121)</f>
        <v>0</v>
      </c>
      <c r="Q108" s="158"/>
      <c r="R108" s="159">
        <f>SUM(R109:R121)</f>
        <v>17.730022600000002</v>
      </c>
      <c r="S108" s="158"/>
      <c r="T108" s="160">
        <f>SUM(T109:T121)</f>
        <v>0</v>
      </c>
      <c r="AR108" s="153" t="s">
        <v>75</v>
      </c>
      <c r="AT108" s="161" t="s">
        <v>69</v>
      </c>
      <c r="AU108" s="161" t="s">
        <v>75</v>
      </c>
      <c r="AY108" s="153" t="s">
        <v>126</v>
      </c>
      <c r="BK108" s="162">
        <f>SUM(BK109:BK121)</f>
        <v>0</v>
      </c>
    </row>
    <row r="109" spans="2:65" s="1" customFormat="1" ht="22.5" customHeight="1">
      <c r="B109" s="166"/>
      <c r="C109" s="167" t="s">
        <v>158</v>
      </c>
      <c r="D109" s="167" t="s">
        <v>128</v>
      </c>
      <c r="E109" s="168" t="s">
        <v>159</v>
      </c>
      <c r="F109" s="169" t="s">
        <v>160</v>
      </c>
      <c r="G109" s="170" t="s">
        <v>161</v>
      </c>
      <c r="H109" s="171">
        <v>12</v>
      </c>
      <c r="I109" s="172"/>
      <c r="J109" s="173">
        <f>ROUND(I109*H109,2)</f>
        <v>0</v>
      </c>
      <c r="K109" s="169" t="s">
        <v>132</v>
      </c>
      <c r="L109" s="38"/>
      <c r="M109" s="174" t="s">
        <v>5</v>
      </c>
      <c r="N109" s="175" t="s">
        <v>41</v>
      </c>
      <c r="O109" s="39"/>
      <c r="P109" s="176">
        <f>O109*H109</f>
        <v>0</v>
      </c>
      <c r="Q109" s="176">
        <v>2.4919999999999999E-3</v>
      </c>
      <c r="R109" s="176">
        <f>Q109*H109</f>
        <v>2.9904E-2</v>
      </c>
      <c r="S109" s="176">
        <v>0</v>
      </c>
      <c r="T109" s="177">
        <f>S109*H109</f>
        <v>0</v>
      </c>
      <c r="AR109" s="22" t="s">
        <v>133</v>
      </c>
      <c r="AT109" s="22" t="s">
        <v>128</v>
      </c>
      <c r="AU109" s="22" t="s">
        <v>82</v>
      </c>
      <c r="AY109" s="22" t="s">
        <v>126</v>
      </c>
      <c r="BE109" s="178">
        <f>IF(N109="základní",J109,0)</f>
        <v>0</v>
      </c>
      <c r="BF109" s="178">
        <f>IF(N109="snížená",J109,0)</f>
        <v>0</v>
      </c>
      <c r="BG109" s="178">
        <f>IF(N109="zákl. přenesená",J109,0)</f>
        <v>0</v>
      </c>
      <c r="BH109" s="178">
        <f>IF(N109="sníž. přenesená",J109,0)</f>
        <v>0</v>
      </c>
      <c r="BI109" s="178">
        <f>IF(N109="nulová",J109,0)</f>
        <v>0</v>
      </c>
      <c r="BJ109" s="22" t="s">
        <v>75</v>
      </c>
      <c r="BK109" s="178">
        <f>ROUND(I109*H109,2)</f>
        <v>0</v>
      </c>
      <c r="BL109" s="22" t="s">
        <v>133</v>
      </c>
      <c r="BM109" s="22" t="s">
        <v>162</v>
      </c>
    </row>
    <row r="110" spans="2:65" s="1" customFormat="1" ht="24">
      <c r="B110" s="38"/>
      <c r="D110" s="185" t="s">
        <v>135</v>
      </c>
      <c r="F110" s="197" t="s">
        <v>163</v>
      </c>
      <c r="I110" s="181"/>
      <c r="L110" s="38"/>
      <c r="M110" s="182"/>
      <c r="N110" s="39"/>
      <c r="O110" s="39"/>
      <c r="P110" s="39"/>
      <c r="Q110" s="39"/>
      <c r="R110" s="39"/>
      <c r="S110" s="39"/>
      <c r="T110" s="67"/>
      <c r="AT110" s="22" t="s">
        <v>135</v>
      </c>
      <c r="AU110" s="22" t="s">
        <v>82</v>
      </c>
    </row>
    <row r="111" spans="2:65" s="1" customFormat="1" ht="22.5" customHeight="1">
      <c r="B111" s="166"/>
      <c r="C111" s="167" t="s">
        <v>164</v>
      </c>
      <c r="D111" s="167" t="s">
        <v>128</v>
      </c>
      <c r="E111" s="168" t="s">
        <v>165</v>
      </c>
      <c r="F111" s="169" t="s">
        <v>166</v>
      </c>
      <c r="G111" s="170" t="s">
        <v>167</v>
      </c>
      <c r="H111" s="171">
        <v>0.64</v>
      </c>
      <c r="I111" s="172"/>
      <c r="J111" s="173">
        <f>ROUND(I111*H111,2)</f>
        <v>0</v>
      </c>
      <c r="K111" s="169" t="s">
        <v>132</v>
      </c>
      <c r="L111" s="38"/>
      <c r="M111" s="174" t="s">
        <v>5</v>
      </c>
      <c r="N111" s="175" t="s">
        <v>41</v>
      </c>
      <c r="O111" s="39"/>
      <c r="P111" s="176">
        <f>O111*H111</f>
        <v>0</v>
      </c>
      <c r="Q111" s="176">
        <v>0.24124000000000001</v>
      </c>
      <c r="R111" s="176">
        <f>Q111*H111</f>
        <v>0.15439360000000002</v>
      </c>
      <c r="S111" s="176">
        <v>0</v>
      </c>
      <c r="T111" s="177">
        <f>S111*H111</f>
        <v>0</v>
      </c>
      <c r="AR111" s="22" t="s">
        <v>133</v>
      </c>
      <c r="AT111" s="22" t="s">
        <v>128</v>
      </c>
      <c r="AU111" s="22" t="s">
        <v>82</v>
      </c>
      <c r="AY111" s="22" t="s">
        <v>126</v>
      </c>
      <c r="BE111" s="178">
        <f>IF(N111="základní",J111,0)</f>
        <v>0</v>
      </c>
      <c r="BF111" s="178">
        <f>IF(N111="snížená",J111,0)</f>
        <v>0</v>
      </c>
      <c r="BG111" s="178">
        <f>IF(N111="zákl. přenesená",J111,0)</f>
        <v>0</v>
      </c>
      <c r="BH111" s="178">
        <f>IF(N111="sníž. přenesená",J111,0)</f>
        <v>0</v>
      </c>
      <c r="BI111" s="178">
        <f>IF(N111="nulová",J111,0)</f>
        <v>0</v>
      </c>
      <c r="BJ111" s="22" t="s">
        <v>75</v>
      </c>
      <c r="BK111" s="178">
        <f>ROUND(I111*H111,2)</f>
        <v>0</v>
      </c>
      <c r="BL111" s="22" t="s">
        <v>133</v>
      </c>
      <c r="BM111" s="22" t="s">
        <v>168</v>
      </c>
    </row>
    <row r="112" spans="2:65" s="1" customFormat="1" ht="24">
      <c r="B112" s="38"/>
      <c r="D112" s="179" t="s">
        <v>135</v>
      </c>
      <c r="F112" s="180" t="s">
        <v>169</v>
      </c>
      <c r="I112" s="181"/>
      <c r="L112" s="38"/>
      <c r="M112" s="182"/>
      <c r="N112" s="39"/>
      <c r="O112" s="39"/>
      <c r="P112" s="39"/>
      <c r="Q112" s="39"/>
      <c r="R112" s="39"/>
      <c r="S112" s="39"/>
      <c r="T112" s="67"/>
      <c r="AT112" s="22" t="s">
        <v>135</v>
      </c>
      <c r="AU112" s="22" t="s">
        <v>82</v>
      </c>
    </row>
    <row r="113" spans="2:65" s="12" customFormat="1">
      <c r="B113" s="198"/>
      <c r="D113" s="179" t="s">
        <v>139</v>
      </c>
      <c r="E113" s="199" t="s">
        <v>5</v>
      </c>
      <c r="F113" s="200" t="s">
        <v>170</v>
      </c>
      <c r="H113" s="201" t="s">
        <v>5</v>
      </c>
      <c r="I113" s="202"/>
      <c r="L113" s="198"/>
      <c r="M113" s="203"/>
      <c r="N113" s="204"/>
      <c r="O113" s="204"/>
      <c r="P113" s="204"/>
      <c r="Q113" s="204"/>
      <c r="R113" s="204"/>
      <c r="S113" s="204"/>
      <c r="T113" s="205"/>
      <c r="AT113" s="201" t="s">
        <v>139</v>
      </c>
      <c r="AU113" s="201" t="s">
        <v>82</v>
      </c>
      <c r="AV113" s="12" t="s">
        <v>75</v>
      </c>
      <c r="AW113" s="12" t="s">
        <v>33</v>
      </c>
      <c r="AX113" s="12" t="s">
        <v>70</v>
      </c>
      <c r="AY113" s="201" t="s">
        <v>126</v>
      </c>
    </row>
    <row r="114" spans="2:65" s="11" customFormat="1">
      <c r="B114" s="184"/>
      <c r="D114" s="185" t="s">
        <v>139</v>
      </c>
      <c r="E114" s="186" t="s">
        <v>5</v>
      </c>
      <c r="F114" s="187" t="s">
        <v>171</v>
      </c>
      <c r="H114" s="188">
        <v>0.64</v>
      </c>
      <c r="I114" s="189"/>
      <c r="L114" s="184"/>
      <c r="M114" s="190"/>
      <c r="N114" s="191"/>
      <c r="O114" s="191"/>
      <c r="P114" s="191"/>
      <c r="Q114" s="191"/>
      <c r="R114" s="191"/>
      <c r="S114" s="191"/>
      <c r="T114" s="192"/>
      <c r="AT114" s="193" t="s">
        <v>139</v>
      </c>
      <c r="AU114" s="193" t="s">
        <v>82</v>
      </c>
      <c r="AV114" s="11" t="s">
        <v>82</v>
      </c>
      <c r="AW114" s="11" t="s">
        <v>33</v>
      </c>
      <c r="AX114" s="11" t="s">
        <v>70</v>
      </c>
      <c r="AY114" s="193" t="s">
        <v>126</v>
      </c>
    </row>
    <row r="115" spans="2:65" s="1" customFormat="1" ht="22.5" customHeight="1">
      <c r="B115" s="166"/>
      <c r="C115" s="167" t="s">
        <v>172</v>
      </c>
      <c r="D115" s="167" t="s">
        <v>128</v>
      </c>
      <c r="E115" s="168" t="s">
        <v>173</v>
      </c>
      <c r="F115" s="169" t="s">
        <v>174</v>
      </c>
      <c r="G115" s="170" t="s">
        <v>167</v>
      </c>
      <c r="H115" s="171">
        <v>36.25</v>
      </c>
      <c r="I115" s="172"/>
      <c r="J115" s="173">
        <f>ROUND(I115*H115,2)</f>
        <v>0</v>
      </c>
      <c r="K115" s="169" t="s">
        <v>132</v>
      </c>
      <c r="L115" s="38"/>
      <c r="M115" s="174" t="s">
        <v>5</v>
      </c>
      <c r="N115" s="175" t="s">
        <v>41</v>
      </c>
      <c r="O115" s="39"/>
      <c r="P115" s="176">
        <f>O115*H115</f>
        <v>0</v>
      </c>
      <c r="Q115" s="176">
        <v>0.48402000000000001</v>
      </c>
      <c r="R115" s="176">
        <f>Q115*H115</f>
        <v>17.545725000000001</v>
      </c>
      <c r="S115" s="176">
        <v>0</v>
      </c>
      <c r="T115" s="177">
        <f>S115*H115</f>
        <v>0</v>
      </c>
      <c r="AR115" s="22" t="s">
        <v>133</v>
      </c>
      <c r="AT115" s="22" t="s">
        <v>128</v>
      </c>
      <c r="AU115" s="22" t="s">
        <v>82</v>
      </c>
      <c r="AY115" s="22" t="s">
        <v>126</v>
      </c>
      <c r="BE115" s="178">
        <f>IF(N115="základní",J115,0)</f>
        <v>0</v>
      </c>
      <c r="BF115" s="178">
        <f>IF(N115="snížená",J115,0)</f>
        <v>0</v>
      </c>
      <c r="BG115" s="178">
        <f>IF(N115="zákl. přenesená",J115,0)</f>
        <v>0</v>
      </c>
      <c r="BH115" s="178">
        <f>IF(N115="sníž. přenesená",J115,0)</f>
        <v>0</v>
      </c>
      <c r="BI115" s="178">
        <f>IF(N115="nulová",J115,0)</f>
        <v>0</v>
      </c>
      <c r="BJ115" s="22" t="s">
        <v>75</v>
      </c>
      <c r="BK115" s="178">
        <f>ROUND(I115*H115,2)</f>
        <v>0</v>
      </c>
      <c r="BL115" s="22" t="s">
        <v>133</v>
      </c>
      <c r="BM115" s="22" t="s">
        <v>175</v>
      </c>
    </row>
    <row r="116" spans="2:65" s="1" customFormat="1" ht="24">
      <c r="B116" s="38"/>
      <c r="D116" s="179" t="s">
        <v>135</v>
      </c>
      <c r="F116" s="180" t="s">
        <v>176</v>
      </c>
      <c r="I116" s="181"/>
      <c r="L116" s="38"/>
      <c r="M116" s="182"/>
      <c r="N116" s="39"/>
      <c r="O116" s="39"/>
      <c r="P116" s="39"/>
      <c r="Q116" s="39"/>
      <c r="R116" s="39"/>
      <c r="S116" s="39"/>
      <c r="T116" s="67"/>
      <c r="AT116" s="22" t="s">
        <v>135</v>
      </c>
      <c r="AU116" s="22" t="s">
        <v>82</v>
      </c>
    </row>
    <row r="117" spans="2:65" s="12" customFormat="1">
      <c r="B117" s="198"/>
      <c r="D117" s="179" t="s">
        <v>139</v>
      </c>
      <c r="E117" s="199" t="s">
        <v>5</v>
      </c>
      <c r="F117" s="200" t="s">
        <v>177</v>
      </c>
      <c r="H117" s="201" t="s">
        <v>5</v>
      </c>
      <c r="I117" s="202"/>
      <c r="L117" s="198"/>
      <c r="M117" s="203"/>
      <c r="N117" s="204"/>
      <c r="O117" s="204"/>
      <c r="P117" s="204"/>
      <c r="Q117" s="204"/>
      <c r="R117" s="204"/>
      <c r="S117" s="204"/>
      <c r="T117" s="205"/>
      <c r="AT117" s="201" t="s">
        <v>139</v>
      </c>
      <c r="AU117" s="201" t="s">
        <v>82</v>
      </c>
      <c r="AV117" s="12" t="s">
        <v>75</v>
      </c>
      <c r="AW117" s="12" t="s">
        <v>33</v>
      </c>
      <c r="AX117" s="12" t="s">
        <v>70</v>
      </c>
      <c r="AY117" s="201" t="s">
        <v>126</v>
      </c>
    </row>
    <row r="118" spans="2:65" s="11" customFormat="1">
      <c r="B118" s="184"/>
      <c r="D118" s="179" t="s">
        <v>139</v>
      </c>
      <c r="E118" s="193" t="s">
        <v>5</v>
      </c>
      <c r="F118" s="195" t="s">
        <v>178</v>
      </c>
      <c r="H118" s="196">
        <v>34.450000000000003</v>
      </c>
      <c r="I118" s="189"/>
      <c r="L118" s="184"/>
      <c r="M118" s="190"/>
      <c r="N118" s="191"/>
      <c r="O118" s="191"/>
      <c r="P118" s="191"/>
      <c r="Q118" s="191"/>
      <c r="R118" s="191"/>
      <c r="S118" s="191"/>
      <c r="T118" s="192"/>
      <c r="AT118" s="193" t="s">
        <v>139</v>
      </c>
      <c r="AU118" s="193" t="s">
        <v>82</v>
      </c>
      <c r="AV118" s="11" t="s">
        <v>82</v>
      </c>
      <c r="AW118" s="11" t="s">
        <v>33</v>
      </c>
      <c r="AX118" s="11" t="s">
        <v>70</v>
      </c>
      <c r="AY118" s="193" t="s">
        <v>126</v>
      </c>
    </row>
    <row r="119" spans="2:65" s="12" customFormat="1">
      <c r="B119" s="198"/>
      <c r="D119" s="179" t="s">
        <v>139</v>
      </c>
      <c r="E119" s="199" t="s">
        <v>5</v>
      </c>
      <c r="F119" s="200" t="s">
        <v>170</v>
      </c>
      <c r="H119" s="201" t="s">
        <v>5</v>
      </c>
      <c r="I119" s="202"/>
      <c r="L119" s="198"/>
      <c r="M119" s="203"/>
      <c r="N119" s="204"/>
      <c r="O119" s="204"/>
      <c r="P119" s="204"/>
      <c r="Q119" s="204"/>
      <c r="R119" s="204"/>
      <c r="S119" s="204"/>
      <c r="T119" s="205"/>
      <c r="AT119" s="201" t="s">
        <v>139</v>
      </c>
      <c r="AU119" s="201" t="s">
        <v>82</v>
      </c>
      <c r="AV119" s="12" t="s">
        <v>75</v>
      </c>
      <c r="AW119" s="12" t="s">
        <v>33</v>
      </c>
      <c r="AX119" s="12" t="s">
        <v>70</v>
      </c>
      <c r="AY119" s="201" t="s">
        <v>126</v>
      </c>
    </row>
    <row r="120" spans="2:65" s="11" customFormat="1">
      <c r="B120" s="184"/>
      <c r="D120" s="179" t="s">
        <v>139</v>
      </c>
      <c r="E120" s="193" t="s">
        <v>5</v>
      </c>
      <c r="F120" s="195" t="s">
        <v>179</v>
      </c>
      <c r="H120" s="196">
        <v>0.36</v>
      </c>
      <c r="I120" s="189"/>
      <c r="L120" s="184"/>
      <c r="M120" s="190"/>
      <c r="N120" s="191"/>
      <c r="O120" s="191"/>
      <c r="P120" s="191"/>
      <c r="Q120" s="191"/>
      <c r="R120" s="191"/>
      <c r="S120" s="191"/>
      <c r="T120" s="192"/>
      <c r="AT120" s="193" t="s">
        <v>139</v>
      </c>
      <c r="AU120" s="193" t="s">
        <v>82</v>
      </c>
      <c r="AV120" s="11" t="s">
        <v>82</v>
      </c>
      <c r="AW120" s="11" t="s">
        <v>33</v>
      </c>
      <c r="AX120" s="11" t="s">
        <v>70</v>
      </c>
      <c r="AY120" s="193" t="s">
        <v>126</v>
      </c>
    </row>
    <row r="121" spans="2:65" s="11" customFormat="1">
      <c r="B121" s="184"/>
      <c r="D121" s="179" t="s">
        <v>139</v>
      </c>
      <c r="E121" s="193" t="s">
        <v>5</v>
      </c>
      <c r="F121" s="195" t="s">
        <v>180</v>
      </c>
      <c r="H121" s="196">
        <v>1.44</v>
      </c>
      <c r="I121" s="189"/>
      <c r="L121" s="184"/>
      <c r="M121" s="190"/>
      <c r="N121" s="191"/>
      <c r="O121" s="191"/>
      <c r="P121" s="191"/>
      <c r="Q121" s="191"/>
      <c r="R121" s="191"/>
      <c r="S121" s="191"/>
      <c r="T121" s="192"/>
      <c r="AT121" s="193" t="s">
        <v>139</v>
      </c>
      <c r="AU121" s="193" t="s">
        <v>82</v>
      </c>
      <c r="AV121" s="11" t="s">
        <v>82</v>
      </c>
      <c r="AW121" s="11" t="s">
        <v>33</v>
      </c>
      <c r="AX121" s="11" t="s">
        <v>70</v>
      </c>
      <c r="AY121" s="193" t="s">
        <v>126</v>
      </c>
    </row>
    <row r="122" spans="2:65" s="10" customFormat="1" ht="29.85" customHeight="1">
      <c r="B122" s="152"/>
      <c r="D122" s="163" t="s">
        <v>69</v>
      </c>
      <c r="E122" s="164" t="s">
        <v>133</v>
      </c>
      <c r="F122" s="164" t="s">
        <v>181</v>
      </c>
      <c r="I122" s="155"/>
      <c r="J122" s="165">
        <f>BK122</f>
        <v>0</v>
      </c>
      <c r="L122" s="152"/>
      <c r="M122" s="157"/>
      <c r="N122" s="158"/>
      <c r="O122" s="158"/>
      <c r="P122" s="159">
        <f>SUM(P123:P146)</f>
        <v>0</v>
      </c>
      <c r="Q122" s="158"/>
      <c r="R122" s="159">
        <f>SUM(R123:R146)</f>
        <v>11.736624940720001</v>
      </c>
      <c r="S122" s="158"/>
      <c r="T122" s="160">
        <f>SUM(T123:T146)</f>
        <v>0</v>
      </c>
      <c r="AR122" s="153" t="s">
        <v>75</v>
      </c>
      <c r="AT122" s="161" t="s">
        <v>69</v>
      </c>
      <c r="AU122" s="161" t="s">
        <v>75</v>
      </c>
      <c r="AY122" s="153" t="s">
        <v>126</v>
      </c>
      <c r="BK122" s="162">
        <f>SUM(BK123:BK146)</f>
        <v>0</v>
      </c>
    </row>
    <row r="123" spans="2:65" s="1" customFormat="1" ht="22.5" customHeight="1">
      <c r="B123" s="166"/>
      <c r="C123" s="167" t="s">
        <v>182</v>
      </c>
      <c r="D123" s="167" t="s">
        <v>128</v>
      </c>
      <c r="E123" s="168" t="s">
        <v>183</v>
      </c>
      <c r="F123" s="169" t="s">
        <v>184</v>
      </c>
      <c r="G123" s="170" t="s">
        <v>131</v>
      </c>
      <c r="H123" s="171">
        <v>4.202</v>
      </c>
      <c r="I123" s="172"/>
      <c r="J123" s="173">
        <f>ROUND(I123*H123,2)</f>
        <v>0</v>
      </c>
      <c r="K123" s="169" t="s">
        <v>132</v>
      </c>
      <c r="L123" s="38"/>
      <c r="M123" s="174" t="s">
        <v>5</v>
      </c>
      <c r="N123" s="175" t="s">
        <v>41</v>
      </c>
      <c r="O123" s="39"/>
      <c r="P123" s="176">
        <f>O123*H123</f>
        <v>0</v>
      </c>
      <c r="Q123" s="176">
        <v>2.453395</v>
      </c>
      <c r="R123" s="176">
        <f>Q123*H123</f>
        <v>10.30916579</v>
      </c>
      <c r="S123" s="176">
        <v>0</v>
      </c>
      <c r="T123" s="177">
        <f>S123*H123</f>
        <v>0</v>
      </c>
      <c r="AR123" s="22" t="s">
        <v>133</v>
      </c>
      <c r="AT123" s="22" t="s">
        <v>128</v>
      </c>
      <c r="AU123" s="22" t="s">
        <v>82</v>
      </c>
      <c r="AY123" s="22" t="s">
        <v>126</v>
      </c>
      <c r="BE123" s="178">
        <f>IF(N123="základní",J123,0)</f>
        <v>0</v>
      </c>
      <c r="BF123" s="178">
        <f>IF(N123="snížená",J123,0)</f>
        <v>0</v>
      </c>
      <c r="BG123" s="178">
        <f>IF(N123="zákl. přenesená",J123,0)</f>
        <v>0</v>
      </c>
      <c r="BH123" s="178">
        <f>IF(N123="sníž. přenesená",J123,0)</f>
        <v>0</v>
      </c>
      <c r="BI123" s="178">
        <f>IF(N123="nulová",J123,0)</f>
        <v>0</v>
      </c>
      <c r="BJ123" s="22" t="s">
        <v>75</v>
      </c>
      <c r="BK123" s="178">
        <f>ROUND(I123*H123,2)</f>
        <v>0</v>
      </c>
      <c r="BL123" s="22" t="s">
        <v>133</v>
      </c>
      <c r="BM123" s="22" t="s">
        <v>185</v>
      </c>
    </row>
    <row r="124" spans="2:65" s="1" customFormat="1">
      <c r="B124" s="38"/>
      <c r="D124" s="179" t="s">
        <v>135</v>
      </c>
      <c r="F124" s="180" t="s">
        <v>186</v>
      </c>
      <c r="I124" s="181"/>
      <c r="L124" s="38"/>
      <c r="M124" s="182"/>
      <c r="N124" s="39"/>
      <c r="O124" s="39"/>
      <c r="P124" s="39"/>
      <c r="Q124" s="39"/>
      <c r="R124" s="39"/>
      <c r="S124" s="39"/>
      <c r="T124" s="67"/>
      <c r="AT124" s="22" t="s">
        <v>135</v>
      </c>
      <c r="AU124" s="22" t="s">
        <v>82</v>
      </c>
    </row>
    <row r="125" spans="2:65" s="11" customFormat="1">
      <c r="B125" s="184"/>
      <c r="D125" s="179" t="s">
        <v>139</v>
      </c>
      <c r="E125" s="193" t="s">
        <v>5</v>
      </c>
      <c r="F125" s="195" t="s">
        <v>187</v>
      </c>
      <c r="H125" s="196">
        <v>4.1340000000000003</v>
      </c>
      <c r="I125" s="189"/>
      <c r="L125" s="184"/>
      <c r="M125" s="190"/>
      <c r="N125" s="191"/>
      <c r="O125" s="191"/>
      <c r="P125" s="191"/>
      <c r="Q125" s="191"/>
      <c r="R125" s="191"/>
      <c r="S125" s="191"/>
      <c r="T125" s="192"/>
      <c r="AT125" s="193" t="s">
        <v>139</v>
      </c>
      <c r="AU125" s="193" t="s">
        <v>82</v>
      </c>
      <c r="AV125" s="11" t="s">
        <v>82</v>
      </c>
      <c r="AW125" s="11" t="s">
        <v>33</v>
      </c>
      <c r="AX125" s="11" t="s">
        <v>70</v>
      </c>
      <c r="AY125" s="193" t="s">
        <v>126</v>
      </c>
    </row>
    <row r="126" spans="2:65" s="12" customFormat="1">
      <c r="B126" s="198"/>
      <c r="D126" s="179" t="s">
        <v>139</v>
      </c>
      <c r="E126" s="199" t="s">
        <v>5</v>
      </c>
      <c r="F126" s="200" t="s">
        <v>170</v>
      </c>
      <c r="H126" s="201" t="s">
        <v>5</v>
      </c>
      <c r="I126" s="202"/>
      <c r="L126" s="198"/>
      <c r="M126" s="203"/>
      <c r="N126" s="204"/>
      <c r="O126" s="204"/>
      <c r="P126" s="204"/>
      <c r="Q126" s="204"/>
      <c r="R126" s="204"/>
      <c r="S126" s="204"/>
      <c r="T126" s="205"/>
      <c r="AT126" s="201" t="s">
        <v>139</v>
      </c>
      <c r="AU126" s="201" t="s">
        <v>82</v>
      </c>
      <c r="AV126" s="12" t="s">
        <v>75</v>
      </c>
      <c r="AW126" s="12" t="s">
        <v>33</v>
      </c>
      <c r="AX126" s="12" t="s">
        <v>70</v>
      </c>
      <c r="AY126" s="201" t="s">
        <v>126</v>
      </c>
    </row>
    <row r="127" spans="2:65" s="11" customFormat="1">
      <c r="B127" s="184"/>
      <c r="D127" s="185" t="s">
        <v>139</v>
      </c>
      <c r="E127" s="186" t="s">
        <v>5</v>
      </c>
      <c r="F127" s="187" t="s">
        <v>188</v>
      </c>
      <c r="H127" s="188">
        <v>6.8000000000000005E-2</v>
      </c>
      <c r="I127" s="189"/>
      <c r="L127" s="184"/>
      <c r="M127" s="190"/>
      <c r="N127" s="191"/>
      <c r="O127" s="191"/>
      <c r="P127" s="191"/>
      <c r="Q127" s="191"/>
      <c r="R127" s="191"/>
      <c r="S127" s="191"/>
      <c r="T127" s="192"/>
      <c r="AT127" s="193" t="s">
        <v>139</v>
      </c>
      <c r="AU127" s="193" t="s">
        <v>82</v>
      </c>
      <c r="AV127" s="11" t="s">
        <v>82</v>
      </c>
      <c r="AW127" s="11" t="s">
        <v>33</v>
      </c>
      <c r="AX127" s="11" t="s">
        <v>70</v>
      </c>
      <c r="AY127" s="193" t="s">
        <v>126</v>
      </c>
    </row>
    <row r="128" spans="2:65" s="1" customFormat="1" ht="22.5" customHeight="1">
      <c r="B128" s="166"/>
      <c r="C128" s="167" t="s">
        <v>189</v>
      </c>
      <c r="D128" s="167" t="s">
        <v>128</v>
      </c>
      <c r="E128" s="168" t="s">
        <v>190</v>
      </c>
      <c r="F128" s="169" t="s">
        <v>191</v>
      </c>
      <c r="G128" s="170" t="s">
        <v>167</v>
      </c>
      <c r="H128" s="171">
        <v>28.012</v>
      </c>
      <c r="I128" s="172"/>
      <c r="J128" s="173">
        <f>ROUND(I128*H128,2)</f>
        <v>0</v>
      </c>
      <c r="K128" s="169" t="s">
        <v>132</v>
      </c>
      <c r="L128" s="38"/>
      <c r="M128" s="174" t="s">
        <v>5</v>
      </c>
      <c r="N128" s="175" t="s">
        <v>41</v>
      </c>
      <c r="O128" s="39"/>
      <c r="P128" s="176">
        <f>O128*H128</f>
        <v>0</v>
      </c>
      <c r="Q128" s="176">
        <v>5.1946400000000004E-3</v>
      </c>
      <c r="R128" s="176">
        <f>Q128*H128</f>
        <v>0.14551225568000001</v>
      </c>
      <c r="S128" s="176">
        <v>0</v>
      </c>
      <c r="T128" s="177">
        <f>S128*H128</f>
        <v>0</v>
      </c>
      <c r="AR128" s="22" t="s">
        <v>133</v>
      </c>
      <c r="AT128" s="22" t="s">
        <v>128</v>
      </c>
      <c r="AU128" s="22" t="s">
        <v>82</v>
      </c>
      <c r="AY128" s="22" t="s">
        <v>126</v>
      </c>
      <c r="BE128" s="178">
        <f>IF(N128="základní",J128,0)</f>
        <v>0</v>
      </c>
      <c r="BF128" s="178">
        <f>IF(N128="snížená",J128,0)</f>
        <v>0</v>
      </c>
      <c r="BG128" s="178">
        <f>IF(N128="zákl. přenesená",J128,0)</f>
        <v>0</v>
      </c>
      <c r="BH128" s="178">
        <f>IF(N128="sníž. přenesená",J128,0)</f>
        <v>0</v>
      </c>
      <c r="BI128" s="178">
        <f>IF(N128="nulová",J128,0)</f>
        <v>0</v>
      </c>
      <c r="BJ128" s="22" t="s">
        <v>75</v>
      </c>
      <c r="BK128" s="178">
        <f>ROUND(I128*H128,2)</f>
        <v>0</v>
      </c>
      <c r="BL128" s="22" t="s">
        <v>133</v>
      </c>
      <c r="BM128" s="22" t="s">
        <v>192</v>
      </c>
    </row>
    <row r="129" spans="2:65" s="1" customFormat="1">
      <c r="B129" s="38"/>
      <c r="D129" s="179" t="s">
        <v>135</v>
      </c>
      <c r="F129" s="180" t="s">
        <v>193</v>
      </c>
      <c r="I129" s="181"/>
      <c r="L129" s="38"/>
      <c r="M129" s="182"/>
      <c r="N129" s="39"/>
      <c r="O129" s="39"/>
      <c r="P129" s="39"/>
      <c r="Q129" s="39"/>
      <c r="R129" s="39"/>
      <c r="S129" s="39"/>
      <c r="T129" s="67"/>
      <c r="AT129" s="22" t="s">
        <v>135</v>
      </c>
      <c r="AU129" s="22" t="s">
        <v>82</v>
      </c>
    </row>
    <row r="130" spans="2:65" s="11" customFormat="1">
      <c r="B130" s="184"/>
      <c r="D130" s="179" t="s">
        <v>139</v>
      </c>
      <c r="E130" s="193" t="s">
        <v>5</v>
      </c>
      <c r="F130" s="195" t="s">
        <v>194</v>
      </c>
      <c r="H130" s="196">
        <v>27.56</v>
      </c>
      <c r="I130" s="189"/>
      <c r="L130" s="184"/>
      <c r="M130" s="190"/>
      <c r="N130" s="191"/>
      <c r="O130" s="191"/>
      <c r="P130" s="191"/>
      <c r="Q130" s="191"/>
      <c r="R130" s="191"/>
      <c r="S130" s="191"/>
      <c r="T130" s="192"/>
      <c r="AT130" s="193" t="s">
        <v>139</v>
      </c>
      <c r="AU130" s="193" t="s">
        <v>82</v>
      </c>
      <c r="AV130" s="11" t="s">
        <v>82</v>
      </c>
      <c r="AW130" s="11" t="s">
        <v>33</v>
      </c>
      <c r="AX130" s="11" t="s">
        <v>70</v>
      </c>
      <c r="AY130" s="193" t="s">
        <v>126</v>
      </c>
    </row>
    <row r="131" spans="2:65" s="12" customFormat="1">
      <c r="B131" s="198"/>
      <c r="D131" s="179" t="s">
        <v>139</v>
      </c>
      <c r="E131" s="199" t="s">
        <v>5</v>
      </c>
      <c r="F131" s="200" t="s">
        <v>170</v>
      </c>
      <c r="H131" s="201" t="s">
        <v>5</v>
      </c>
      <c r="I131" s="202"/>
      <c r="L131" s="198"/>
      <c r="M131" s="203"/>
      <c r="N131" s="204"/>
      <c r="O131" s="204"/>
      <c r="P131" s="204"/>
      <c r="Q131" s="204"/>
      <c r="R131" s="204"/>
      <c r="S131" s="204"/>
      <c r="T131" s="205"/>
      <c r="AT131" s="201" t="s">
        <v>139</v>
      </c>
      <c r="AU131" s="201" t="s">
        <v>82</v>
      </c>
      <c r="AV131" s="12" t="s">
        <v>75</v>
      </c>
      <c r="AW131" s="12" t="s">
        <v>33</v>
      </c>
      <c r="AX131" s="12" t="s">
        <v>70</v>
      </c>
      <c r="AY131" s="201" t="s">
        <v>126</v>
      </c>
    </row>
    <row r="132" spans="2:65" s="11" customFormat="1">
      <c r="B132" s="184"/>
      <c r="D132" s="185" t="s">
        <v>139</v>
      </c>
      <c r="E132" s="186" t="s">
        <v>5</v>
      </c>
      <c r="F132" s="187" t="s">
        <v>195</v>
      </c>
      <c r="H132" s="188">
        <v>0.45200000000000001</v>
      </c>
      <c r="I132" s="189"/>
      <c r="L132" s="184"/>
      <c r="M132" s="190"/>
      <c r="N132" s="191"/>
      <c r="O132" s="191"/>
      <c r="P132" s="191"/>
      <c r="Q132" s="191"/>
      <c r="R132" s="191"/>
      <c r="S132" s="191"/>
      <c r="T132" s="192"/>
      <c r="AT132" s="193" t="s">
        <v>139</v>
      </c>
      <c r="AU132" s="193" t="s">
        <v>82</v>
      </c>
      <c r="AV132" s="11" t="s">
        <v>82</v>
      </c>
      <c r="AW132" s="11" t="s">
        <v>33</v>
      </c>
      <c r="AX132" s="11" t="s">
        <v>70</v>
      </c>
      <c r="AY132" s="193" t="s">
        <v>126</v>
      </c>
    </row>
    <row r="133" spans="2:65" s="1" customFormat="1" ht="22.5" customHeight="1">
      <c r="B133" s="166"/>
      <c r="C133" s="167" t="s">
        <v>196</v>
      </c>
      <c r="D133" s="167" t="s">
        <v>128</v>
      </c>
      <c r="E133" s="168" t="s">
        <v>197</v>
      </c>
      <c r="F133" s="169" t="s">
        <v>198</v>
      </c>
      <c r="G133" s="170" t="s">
        <v>167</v>
      </c>
      <c r="H133" s="171">
        <v>28.012</v>
      </c>
      <c r="I133" s="172"/>
      <c r="J133" s="173">
        <f>ROUND(I133*H133,2)</f>
        <v>0</v>
      </c>
      <c r="K133" s="169" t="s">
        <v>132</v>
      </c>
      <c r="L133" s="38"/>
      <c r="M133" s="174" t="s">
        <v>5</v>
      </c>
      <c r="N133" s="175" t="s">
        <v>41</v>
      </c>
      <c r="O133" s="39"/>
      <c r="P133" s="176">
        <f>O133*H133</f>
        <v>0</v>
      </c>
      <c r="Q133" s="176">
        <v>0</v>
      </c>
      <c r="R133" s="176">
        <f>Q133*H133</f>
        <v>0</v>
      </c>
      <c r="S133" s="176">
        <v>0</v>
      </c>
      <c r="T133" s="177">
        <f>S133*H133</f>
        <v>0</v>
      </c>
      <c r="AR133" s="22" t="s">
        <v>133</v>
      </c>
      <c r="AT133" s="22" t="s">
        <v>128</v>
      </c>
      <c r="AU133" s="22" t="s">
        <v>82</v>
      </c>
      <c r="AY133" s="22" t="s">
        <v>126</v>
      </c>
      <c r="BE133" s="178">
        <f>IF(N133="základní",J133,0)</f>
        <v>0</v>
      </c>
      <c r="BF133" s="178">
        <f>IF(N133="snížená",J133,0)</f>
        <v>0</v>
      </c>
      <c r="BG133" s="178">
        <f>IF(N133="zákl. přenesená",J133,0)</f>
        <v>0</v>
      </c>
      <c r="BH133" s="178">
        <f>IF(N133="sníž. přenesená",J133,0)</f>
        <v>0</v>
      </c>
      <c r="BI133" s="178">
        <f>IF(N133="nulová",J133,0)</f>
        <v>0</v>
      </c>
      <c r="BJ133" s="22" t="s">
        <v>75</v>
      </c>
      <c r="BK133" s="178">
        <f>ROUND(I133*H133,2)</f>
        <v>0</v>
      </c>
      <c r="BL133" s="22" t="s">
        <v>133</v>
      </c>
      <c r="BM133" s="22" t="s">
        <v>199</v>
      </c>
    </row>
    <row r="134" spans="2:65" s="1" customFormat="1">
      <c r="B134" s="38"/>
      <c r="D134" s="185" t="s">
        <v>135</v>
      </c>
      <c r="F134" s="197" t="s">
        <v>200</v>
      </c>
      <c r="I134" s="181"/>
      <c r="L134" s="38"/>
      <c r="M134" s="182"/>
      <c r="N134" s="39"/>
      <c r="O134" s="39"/>
      <c r="P134" s="39"/>
      <c r="Q134" s="39"/>
      <c r="R134" s="39"/>
      <c r="S134" s="39"/>
      <c r="T134" s="67"/>
      <c r="AT134" s="22" t="s">
        <v>135</v>
      </c>
      <c r="AU134" s="22" t="s">
        <v>82</v>
      </c>
    </row>
    <row r="135" spans="2:65" s="1" customFormat="1" ht="22.5" customHeight="1">
      <c r="B135" s="166"/>
      <c r="C135" s="167" t="s">
        <v>201</v>
      </c>
      <c r="D135" s="167" t="s">
        <v>128</v>
      </c>
      <c r="E135" s="168" t="s">
        <v>202</v>
      </c>
      <c r="F135" s="169" t="s">
        <v>203</v>
      </c>
      <c r="G135" s="170" t="s">
        <v>153</v>
      </c>
      <c r="H135" s="171">
        <v>0.33600000000000002</v>
      </c>
      <c r="I135" s="172"/>
      <c r="J135" s="173">
        <f>ROUND(I135*H135,2)</f>
        <v>0</v>
      </c>
      <c r="K135" s="169" t="s">
        <v>132</v>
      </c>
      <c r="L135" s="38"/>
      <c r="M135" s="174" t="s">
        <v>5</v>
      </c>
      <c r="N135" s="175" t="s">
        <v>41</v>
      </c>
      <c r="O135" s="39"/>
      <c r="P135" s="176">
        <f>O135*H135</f>
        <v>0</v>
      </c>
      <c r="Q135" s="176">
        <v>1.0525581399999999</v>
      </c>
      <c r="R135" s="176">
        <f>Q135*H135</f>
        <v>0.35365953503999997</v>
      </c>
      <c r="S135" s="176">
        <v>0</v>
      </c>
      <c r="T135" s="177">
        <f>S135*H135</f>
        <v>0</v>
      </c>
      <c r="AR135" s="22" t="s">
        <v>133</v>
      </c>
      <c r="AT135" s="22" t="s">
        <v>128</v>
      </c>
      <c r="AU135" s="22" t="s">
        <v>82</v>
      </c>
      <c r="AY135" s="22" t="s">
        <v>126</v>
      </c>
      <c r="BE135" s="178">
        <f>IF(N135="základní",J135,0)</f>
        <v>0</v>
      </c>
      <c r="BF135" s="178">
        <f>IF(N135="snížená",J135,0)</f>
        <v>0</v>
      </c>
      <c r="BG135" s="178">
        <f>IF(N135="zákl. přenesená",J135,0)</f>
        <v>0</v>
      </c>
      <c r="BH135" s="178">
        <f>IF(N135="sníž. přenesená",J135,0)</f>
        <v>0</v>
      </c>
      <c r="BI135" s="178">
        <f>IF(N135="nulová",J135,0)</f>
        <v>0</v>
      </c>
      <c r="BJ135" s="22" t="s">
        <v>75</v>
      </c>
      <c r="BK135" s="178">
        <f>ROUND(I135*H135,2)</f>
        <v>0</v>
      </c>
      <c r="BL135" s="22" t="s">
        <v>133</v>
      </c>
      <c r="BM135" s="22" t="s">
        <v>204</v>
      </c>
    </row>
    <row r="136" spans="2:65" s="1" customFormat="1">
      <c r="B136" s="38"/>
      <c r="D136" s="179" t="s">
        <v>135</v>
      </c>
      <c r="F136" s="180" t="s">
        <v>205</v>
      </c>
      <c r="I136" s="181"/>
      <c r="L136" s="38"/>
      <c r="M136" s="182"/>
      <c r="N136" s="39"/>
      <c r="O136" s="39"/>
      <c r="P136" s="39"/>
      <c r="Q136" s="39"/>
      <c r="R136" s="39"/>
      <c r="S136" s="39"/>
      <c r="T136" s="67"/>
      <c r="AT136" s="22" t="s">
        <v>135</v>
      </c>
      <c r="AU136" s="22" t="s">
        <v>82</v>
      </c>
    </row>
    <row r="137" spans="2:65" s="11" customFormat="1">
      <c r="B137" s="184"/>
      <c r="D137" s="185" t="s">
        <v>139</v>
      </c>
      <c r="E137" s="186" t="s">
        <v>5</v>
      </c>
      <c r="F137" s="187" t="s">
        <v>206</v>
      </c>
      <c r="H137" s="188">
        <v>0.33600000000000002</v>
      </c>
      <c r="I137" s="189"/>
      <c r="L137" s="184"/>
      <c r="M137" s="190"/>
      <c r="N137" s="191"/>
      <c r="O137" s="191"/>
      <c r="P137" s="191"/>
      <c r="Q137" s="191"/>
      <c r="R137" s="191"/>
      <c r="S137" s="191"/>
      <c r="T137" s="192"/>
      <c r="AT137" s="193" t="s">
        <v>139</v>
      </c>
      <c r="AU137" s="193" t="s">
        <v>82</v>
      </c>
      <c r="AV137" s="11" t="s">
        <v>82</v>
      </c>
      <c r="AW137" s="11" t="s">
        <v>33</v>
      </c>
      <c r="AX137" s="11" t="s">
        <v>70</v>
      </c>
      <c r="AY137" s="193" t="s">
        <v>126</v>
      </c>
    </row>
    <row r="138" spans="2:65" s="1" customFormat="1" ht="22.5" customHeight="1">
      <c r="B138" s="166"/>
      <c r="C138" s="167" t="s">
        <v>207</v>
      </c>
      <c r="D138" s="167" t="s">
        <v>128</v>
      </c>
      <c r="E138" s="168" t="s">
        <v>208</v>
      </c>
      <c r="F138" s="169" t="s">
        <v>209</v>
      </c>
      <c r="G138" s="170" t="s">
        <v>167</v>
      </c>
      <c r="H138" s="171">
        <v>2.548</v>
      </c>
      <c r="I138" s="172"/>
      <c r="J138" s="173">
        <f>ROUND(I138*H138,2)</f>
        <v>0</v>
      </c>
      <c r="K138" s="169" t="s">
        <v>132</v>
      </c>
      <c r="L138" s="38"/>
      <c r="M138" s="174" t="s">
        <v>5</v>
      </c>
      <c r="N138" s="175" t="s">
        <v>41</v>
      </c>
      <c r="O138" s="39"/>
      <c r="P138" s="176">
        <f>O138*H138</f>
        <v>0</v>
      </c>
      <c r="Q138" s="176">
        <v>0.16192000000000001</v>
      </c>
      <c r="R138" s="176">
        <f>Q138*H138</f>
        <v>0.41257216000000002</v>
      </c>
      <c r="S138" s="176">
        <v>0</v>
      </c>
      <c r="T138" s="177">
        <f>S138*H138</f>
        <v>0</v>
      </c>
      <c r="AR138" s="22" t="s">
        <v>133</v>
      </c>
      <c r="AT138" s="22" t="s">
        <v>128</v>
      </c>
      <c r="AU138" s="22" t="s">
        <v>82</v>
      </c>
      <c r="AY138" s="22" t="s">
        <v>126</v>
      </c>
      <c r="BE138" s="178">
        <f>IF(N138="základní",J138,0)</f>
        <v>0</v>
      </c>
      <c r="BF138" s="178">
        <f>IF(N138="snížená",J138,0)</f>
        <v>0</v>
      </c>
      <c r="BG138" s="178">
        <f>IF(N138="zákl. přenesená",J138,0)</f>
        <v>0</v>
      </c>
      <c r="BH138" s="178">
        <f>IF(N138="sníž. přenesená",J138,0)</f>
        <v>0</v>
      </c>
      <c r="BI138" s="178">
        <f>IF(N138="nulová",J138,0)</f>
        <v>0</v>
      </c>
      <c r="BJ138" s="22" t="s">
        <v>75</v>
      </c>
      <c r="BK138" s="178">
        <f>ROUND(I138*H138,2)</f>
        <v>0</v>
      </c>
      <c r="BL138" s="22" t="s">
        <v>133</v>
      </c>
      <c r="BM138" s="22" t="s">
        <v>210</v>
      </c>
    </row>
    <row r="139" spans="2:65" s="1" customFormat="1" ht="24">
      <c r="B139" s="38"/>
      <c r="D139" s="179" t="s">
        <v>135</v>
      </c>
      <c r="F139" s="180" t="s">
        <v>211</v>
      </c>
      <c r="I139" s="181"/>
      <c r="L139" s="38"/>
      <c r="M139" s="182"/>
      <c r="N139" s="39"/>
      <c r="O139" s="39"/>
      <c r="P139" s="39"/>
      <c r="Q139" s="39"/>
      <c r="R139" s="39"/>
      <c r="S139" s="39"/>
      <c r="T139" s="67"/>
      <c r="AT139" s="22" t="s">
        <v>135</v>
      </c>
      <c r="AU139" s="22" t="s">
        <v>82</v>
      </c>
    </row>
    <row r="140" spans="2:65" s="1" customFormat="1" ht="180">
      <c r="B140" s="38"/>
      <c r="D140" s="179" t="s">
        <v>137</v>
      </c>
      <c r="F140" s="183" t="s">
        <v>212</v>
      </c>
      <c r="I140" s="181"/>
      <c r="L140" s="38"/>
      <c r="M140" s="182"/>
      <c r="N140" s="39"/>
      <c r="O140" s="39"/>
      <c r="P140" s="39"/>
      <c r="Q140" s="39"/>
      <c r="R140" s="39"/>
      <c r="S140" s="39"/>
      <c r="T140" s="67"/>
      <c r="AT140" s="22" t="s">
        <v>137</v>
      </c>
      <c r="AU140" s="22" t="s">
        <v>82</v>
      </c>
    </row>
    <row r="141" spans="2:65" s="12" customFormat="1">
      <c r="B141" s="198"/>
      <c r="D141" s="179" t="s">
        <v>139</v>
      </c>
      <c r="E141" s="199" t="s">
        <v>5</v>
      </c>
      <c r="F141" s="200" t="s">
        <v>213</v>
      </c>
      <c r="H141" s="201" t="s">
        <v>5</v>
      </c>
      <c r="I141" s="202"/>
      <c r="L141" s="198"/>
      <c r="M141" s="203"/>
      <c r="N141" s="204"/>
      <c r="O141" s="204"/>
      <c r="P141" s="204"/>
      <c r="Q141" s="204"/>
      <c r="R141" s="204"/>
      <c r="S141" s="204"/>
      <c r="T141" s="205"/>
      <c r="AT141" s="201" t="s">
        <v>139</v>
      </c>
      <c r="AU141" s="201" t="s">
        <v>82</v>
      </c>
      <c r="AV141" s="12" t="s">
        <v>75</v>
      </c>
      <c r="AW141" s="12" t="s">
        <v>33</v>
      </c>
      <c r="AX141" s="12" t="s">
        <v>70</v>
      </c>
      <c r="AY141" s="201" t="s">
        <v>126</v>
      </c>
    </row>
    <row r="142" spans="2:65" s="11" customFormat="1">
      <c r="B142" s="184"/>
      <c r="D142" s="185" t="s">
        <v>139</v>
      </c>
      <c r="E142" s="186" t="s">
        <v>5</v>
      </c>
      <c r="F142" s="187" t="s">
        <v>214</v>
      </c>
      <c r="H142" s="188">
        <v>2.548</v>
      </c>
      <c r="I142" s="189"/>
      <c r="L142" s="184"/>
      <c r="M142" s="190"/>
      <c r="N142" s="191"/>
      <c r="O142" s="191"/>
      <c r="P142" s="191"/>
      <c r="Q142" s="191"/>
      <c r="R142" s="191"/>
      <c r="S142" s="191"/>
      <c r="T142" s="192"/>
      <c r="AT142" s="193" t="s">
        <v>139</v>
      </c>
      <c r="AU142" s="193" t="s">
        <v>82</v>
      </c>
      <c r="AV142" s="11" t="s">
        <v>82</v>
      </c>
      <c r="AW142" s="11" t="s">
        <v>33</v>
      </c>
      <c r="AX142" s="11" t="s">
        <v>70</v>
      </c>
      <c r="AY142" s="193" t="s">
        <v>126</v>
      </c>
    </row>
    <row r="143" spans="2:65" s="1" customFormat="1" ht="22.5" customHeight="1">
      <c r="B143" s="166"/>
      <c r="C143" s="167" t="s">
        <v>215</v>
      </c>
      <c r="D143" s="167" t="s">
        <v>128</v>
      </c>
      <c r="E143" s="168" t="s">
        <v>216</v>
      </c>
      <c r="F143" s="169" t="s">
        <v>217</v>
      </c>
      <c r="G143" s="170" t="s">
        <v>167</v>
      </c>
      <c r="H143" s="171">
        <v>25.48</v>
      </c>
      <c r="I143" s="172"/>
      <c r="J143" s="173">
        <f>ROUND(I143*H143,2)</f>
        <v>0</v>
      </c>
      <c r="K143" s="169" t="s">
        <v>132</v>
      </c>
      <c r="L143" s="38"/>
      <c r="M143" s="174" t="s">
        <v>5</v>
      </c>
      <c r="N143" s="175" t="s">
        <v>41</v>
      </c>
      <c r="O143" s="39"/>
      <c r="P143" s="176">
        <f>O143*H143</f>
        <v>0</v>
      </c>
      <c r="Q143" s="176">
        <v>2.0240000000000001E-2</v>
      </c>
      <c r="R143" s="176">
        <f>Q143*H143</f>
        <v>0.51571520000000004</v>
      </c>
      <c r="S143" s="176">
        <v>0</v>
      </c>
      <c r="T143" s="177">
        <f>S143*H143</f>
        <v>0</v>
      </c>
      <c r="AR143" s="22" t="s">
        <v>133</v>
      </c>
      <c r="AT143" s="22" t="s">
        <v>128</v>
      </c>
      <c r="AU143" s="22" t="s">
        <v>82</v>
      </c>
      <c r="AY143" s="22" t="s">
        <v>126</v>
      </c>
      <c r="BE143" s="178">
        <f>IF(N143="základní",J143,0)</f>
        <v>0</v>
      </c>
      <c r="BF143" s="178">
        <f>IF(N143="snížená",J143,0)</f>
        <v>0</v>
      </c>
      <c r="BG143" s="178">
        <f>IF(N143="zákl. přenesená",J143,0)</f>
        <v>0</v>
      </c>
      <c r="BH143" s="178">
        <f>IF(N143="sníž. přenesená",J143,0)</f>
        <v>0</v>
      </c>
      <c r="BI143" s="178">
        <f>IF(N143="nulová",J143,0)</f>
        <v>0</v>
      </c>
      <c r="BJ143" s="22" t="s">
        <v>75</v>
      </c>
      <c r="BK143" s="178">
        <f>ROUND(I143*H143,2)</f>
        <v>0</v>
      </c>
      <c r="BL143" s="22" t="s">
        <v>133</v>
      </c>
      <c r="BM143" s="22" t="s">
        <v>218</v>
      </c>
    </row>
    <row r="144" spans="2:65" s="1" customFormat="1" ht="24">
      <c r="B144" s="38"/>
      <c r="D144" s="179" t="s">
        <v>135</v>
      </c>
      <c r="F144" s="180" t="s">
        <v>219</v>
      </c>
      <c r="I144" s="181"/>
      <c r="L144" s="38"/>
      <c r="M144" s="182"/>
      <c r="N144" s="39"/>
      <c r="O144" s="39"/>
      <c r="P144" s="39"/>
      <c r="Q144" s="39"/>
      <c r="R144" s="39"/>
      <c r="S144" s="39"/>
      <c r="T144" s="67"/>
      <c r="AT144" s="22" t="s">
        <v>135</v>
      </c>
      <c r="AU144" s="22" t="s">
        <v>82</v>
      </c>
    </row>
    <row r="145" spans="2:65" s="1" customFormat="1" ht="180">
      <c r="B145" s="38"/>
      <c r="D145" s="179" t="s">
        <v>137</v>
      </c>
      <c r="F145" s="183" t="s">
        <v>212</v>
      </c>
      <c r="I145" s="181"/>
      <c r="L145" s="38"/>
      <c r="M145" s="182"/>
      <c r="N145" s="39"/>
      <c r="O145" s="39"/>
      <c r="P145" s="39"/>
      <c r="Q145" s="39"/>
      <c r="R145" s="39"/>
      <c r="S145" s="39"/>
      <c r="T145" s="67"/>
      <c r="AT145" s="22" t="s">
        <v>137</v>
      </c>
      <c r="AU145" s="22" t="s">
        <v>82</v>
      </c>
    </row>
    <row r="146" spans="2:65" s="11" customFormat="1">
      <c r="B146" s="184"/>
      <c r="D146" s="179" t="s">
        <v>139</v>
      </c>
      <c r="F146" s="195" t="s">
        <v>220</v>
      </c>
      <c r="H146" s="196">
        <v>25.48</v>
      </c>
      <c r="I146" s="189"/>
      <c r="L146" s="184"/>
      <c r="M146" s="190"/>
      <c r="N146" s="191"/>
      <c r="O146" s="191"/>
      <c r="P146" s="191"/>
      <c r="Q146" s="191"/>
      <c r="R146" s="191"/>
      <c r="S146" s="191"/>
      <c r="T146" s="192"/>
      <c r="AT146" s="193" t="s">
        <v>139</v>
      </c>
      <c r="AU146" s="193" t="s">
        <v>82</v>
      </c>
      <c r="AV146" s="11" t="s">
        <v>82</v>
      </c>
      <c r="AW146" s="11" t="s">
        <v>6</v>
      </c>
      <c r="AX146" s="11" t="s">
        <v>75</v>
      </c>
      <c r="AY146" s="193" t="s">
        <v>126</v>
      </c>
    </row>
    <row r="147" spans="2:65" s="10" customFormat="1" ht="29.85" customHeight="1">
      <c r="B147" s="152"/>
      <c r="D147" s="163" t="s">
        <v>69</v>
      </c>
      <c r="E147" s="164" t="s">
        <v>164</v>
      </c>
      <c r="F147" s="164" t="s">
        <v>221</v>
      </c>
      <c r="I147" s="155"/>
      <c r="J147" s="165">
        <f>BK147</f>
        <v>0</v>
      </c>
      <c r="L147" s="152"/>
      <c r="M147" s="157"/>
      <c r="N147" s="158"/>
      <c r="O147" s="158"/>
      <c r="P147" s="159">
        <f>SUM(P148:P159)</f>
        <v>0</v>
      </c>
      <c r="Q147" s="158"/>
      <c r="R147" s="159">
        <f>SUM(R148:R159)</f>
        <v>2.2562455499999996</v>
      </c>
      <c r="S147" s="158"/>
      <c r="T147" s="160">
        <f>SUM(T148:T159)</f>
        <v>0</v>
      </c>
      <c r="AR147" s="153" t="s">
        <v>75</v>
      </c>
      <c r="AT147" s="161" t="s">
        <v>69</v>
      </c>
      <c r="AU147" s="161" t="s">
        <v>75</v>
      </c>
      <c r="AY147" s="153" t="s">
        <v>126</v>
      </c>
      <c r="BK147" s="162">
        <f>SUM(BK148:BK159)</f>
        <v>0</v>
      </c>
    </row>
    <row r="148" spans="2:65" s="1" customFormat="1" ht="22.5" customHeight="1">
      <c r="B148" s="166"/>
      <c r="C148" s="167" t="s">
        <v>222</v>
      </c>
      <c r="D148" s="167" t="s">
        <v>128</v>
      </c>
      <c r="E148" s="168" t="s">
        <v>223</v>
      </c>
      <c r="F148" s="169" t="s">
        <v>224</v>
      </c>
      <c r="G148" s="170" t="s">
        <v>167</v>
      </c>
      <c r="H148" s="171">
        <v>58.832999999999998</v>
      </c>
      <c r="I148" s="172"/>
      <c r="J148" s="173">
        <f>ROUND(I148*H148,2)</f>
        <v>0</v>
      </c>
      <c r="K148" s="169" t="s">
        <v>132</v>
      </c>
      <c r="L148" s="38"/>
      <c r="M148" s="174" t="s">
        <v>5</v>
      </c>
      <c r="N148" s="175" t="s">
        <v>41</v>
      </c>
      <c r="O148" s="39"/>
      <c r="P148" s="176">
        <f>O148*H148</f>
        <v>0</v>
      </c>
      <c r="Q148" s="176">
        <v>7.3499999999999998E-3</v>
      </c>
      <c r="R148" s="176">
        <f>Q148*H148</f>
        <v>0.43242254999999996</v>
      </c>
      <c r="S148" s="176">
        <v>0</v>
      </c>
      <c r="T148" s="177">
        <f>S148*H148</f>
        <v>0</v>
      </c>
      <c r="AR148" s="22" t="s">
        <v>133</v>
      </c>
      <c r="AT148" s="22" t="s">
        <v>128</v>
      </c>
      <c r="AU148" s="22" t="s">
        <v>82</v>
      </c>
      <c r="AY148" s="22" t="s">
        <v>126</v>
      </c>
      <c r="BE148" s="178">
        <f>IF(N148="základní",J148,0)</f>
        <v>0</v>
      </c>
      <c r="BF148" s="178">
        <f>IF(N148="snížená",J148,0)</f>
        <v>0</v>
      </c>
      <c r="BG148" s="178">
        <f>IF(N148="zákl. přenesená",J148,0)</f>
        <v>0</v>
      </c>
      <c r="BH148" s="178">
        <f>IF(N148="sníž. přenesená",J148,0)</f>
        <v>0</v>
      </c>
      <c r="BI148" s="178">
        <f>IF(N148="nulová",J148,0)</f>
        <v>0</v>
      </c>
      <c r="BJ148" s="22" t="s">
        <v>75</v>
      </c>
      <c r="BK148" s="178">
        <f>ROUND(I148*H148,2)</f>
        <v>0</v>
      </c>
      <c r="BL148" s="22" t="s">
        <v>133</v>
      </c>
      <c r="BM148" s="22" t="s">
        <v>225</v>
      </c>
    </row>
    <row r="149" spans="2:65" s="1" customFormat="1" ht="24">
      <c r="B149" s="38"/>
      <c r="D149" s="179" t="s">
        <v>135</v>
      </c>
      <c r="F149" s="180" t="s">
        <v>226</v>
      </c>
      <c r="I149" s="181"/>
      <c r="L149" s="38"/>
      <c r="M149" s="182"/>
      <c r="N149" s="39"/>
      <c r="O149" s="39"/>
      <c r="P149" s="39"/>
      <c r="Q149" s="39"/>
      <c r="R149" s="39"/>
      <c r="S149" s="39"/>
      <c r="T149" s="67"/>
      <c r="AT149" s="22" t="s">
        <v>135</v>
      </c>
      <c r="AU149" s="22" t="s">
        <v>82</v>
      </c>
    </row>
    <row r="150" spans="2:65" s="11" customFormat="1">
      <c r="B150" s="184"/>
      <c r="D150" s="179" t="s">
        <v>139</v>
      </c>
      <c r="E150" s="193" t="s">
        <v>5</v>
      </c>
      <c r="F150" s="195" t="s">
        <v>227</v>
      </c>
      <c r="H150" s="196">
        <v>31.22</v>
      </c>
      <c r="I150" s="189"/>
      <c r="L150" s="184"/>
      <c r="M150" s="190"/>
      <c r="N150" s="191"/>
      <c r="O150" s="191"/>
      <c r="P150" s="191"/>
      <c r="Q150" s="191"/>
      <c r="R150" s="191"/>
      <c r="S150" s="191"/>
      <c r="T150" s="192"/>
      <c r="AT150" s="193" t="s">
        <v>139</v>
      </c>
      <c r="AU150" s="193" t="s">
        <v>82</v>
      </c>
      <c r="AV150" s="11" t="s">
        <v>82</v>
      </c>
      <c r="AW150" s="11" t="s">
        <v>33</v>
      </c>
      <c r="AX150" s="11" t="s">
        <v>70</v>
      </c>
      <c r="AY150" s="193" t="s">
        <v>126</v>
      </c>
    </row>
    <row r="151" spans="2:65" s="11" customFormat="1">
      <c r="B151" s="184"/>
      <c r="D151" s="179" t="s">
        <v>139</v>
      </c>
      <c r="E151" s="193" t="s">
        <v>5</v>
      </c>
      <c r="F151" s="195" t="s">
        <v>228</v>
      </c>
      <c r="H151" s="196">
        <v>24.31</v>
      </c>
      <c r="I151" s="189"/>
      <c r="L151" s="184"/>
      <c r="M151" s="190"/>
      <c r="N151" s="191"/>
      <c r="O151" s="191"/>
      <c r="P151" s="191"/>
      <c r="Q151" s="191"/>
      <c r="R151" s="191"/>
      <c r="S151" s="191"/>
      <c r="T151" s="192"/>
      <c r="AT151" s="193" t="s">
        <v>139</v>
      </c>
      <c r="AU151" s="193" t="s">
        <v>82</v>
      </c>
      <c r="AV151" s="11" t="s">
        <v>82</v>
      </c>
      <c r="AW151" s="11" t="s">
        <v>33</v>
      </c>
      <c r="AX151" s="11" t="s">
        <v>70</v>
      </c>
      <c r="AY151" s="193" t="s">
        <v>126</v>
      </c>
    </row>
    <row r="152" spans="2:65" s="11" customFormat="1">
      <c r="B152" s="184"/>
      <c r="D152" s="179" t="s">
        <v>139</v>
      </c>
      <c r="E152" s="193" t="s">
        <v>5</v>
      </c>
      <c r="F152" s="195" t="s">
        <v>229</v>
      </c>
      <c r="H152" s="196">
        <v>2.508</v>
      </c>
      <c r="I152" s="189"/>
      <c r="L152" s="184"/>
      <c r="M152" s="190"/>
      <c r="N152" s="191"/>
      <c r="O152" s="191"/>
      <c r="P152" s="191"/>
      <c r="Q152" s="191"/>
      <c r="R152" s="191"/>
      <c r="S152" s="191"/>
      <c r="T152" s="192"/>
      <c r="AT152" s="193" t="s">
        <v>139</v>
      </c>
      <c r="AU152" s="193" t="s">
        <v>82</v>
      </c>
      <c r="AV152" s="11" t="s">
        <v>82</v>
      </c>
      <c r="AW152" s="11" t="s">
        <v>33</v>
      </c>
      <c r="AX152" s="11" t="s">
        <v>70</v>
      </c>
      <c r="AY152" s="193" t="s">
        <v>126</v>
      </c>
    </row>
    <row r="153" spans="2:65" s="11" customFormat="1">
      <c r="B153" s="184"/>
      <c r="D153" s="185" t="s">
        <v>139</v>
      </c>
      <c r="E153" s="186" t="s">
        <v>5</v>
      </c>
      <c r="F153" s="187" t="s">
        <v>230</v>
      </c>
      <c r="H153" s="188">
        <v>0.79500000000000004</v>
      </c>
      <c r="I153" s="189"/>
      <c r="L153" s="184"/>
      <c r="M153" s="190"/>
      <c r="N153" s="191"/>
      <c r="O153" s="191"/>
      <c r="P153" s="191"/>
      <c r="Q153" s="191"/>
      <c r="R153" s="191"/>
      <c r="S153" s="191"/>
      <c r="T153" s="192"/>
      <c r="AT153" s="193" t="s">
        <v>139</v>
      </c>
      <c r="AU153" s="193" t="s">
        <v>82</v>
      </c>
      <c r="AV153" s="11" t="s">
        <v>82</v>
      </c>
      <c r="AW153" s="11" t="s">
        <v>33</v>
      </c>
      <c r="AX153" s="11" t="s">
        <v>70</v>
      </c>
      <c r="AY153" s="193" t="s">
        <v>126</v>
      </c>
    </row>
    <row r="154" spans="2:65" s="1" customFormat="1" ht="22.5" customHeight="1">
      <c r="B154" s="166"/>
      <c r="C154" s="167" t="s">
        <v>11</v>
      </c>
      <c r="D154" s="167" t="s">
        <v>128</v>
      </c>
      <c r="E154" s="168" t="s">
        <v>231</v>
      </c>
      <c r="F154" s="169" t="s">
        <v>232</v>
      </c>
      <c r="G154" s="170" t="s">
        <v>167</v>
      </c>
      <c r="H154" s="171">
        <v>58.832999999999998</v>
      </c>
      <c r="I154" s="172"/>
      <c r="J154" s="173">
        <f>ROUND(I154*H154,2)</f>
        <v>0</v>
      </c>
      <c r="K154" s="169" t="s">
        <v>132</v>
      </c>
      <c r="L154" s="38"/>
      <c r="M154" s="174" t="s">
        <v>5</v>
      </c>
      <c r="N154" s="175" t="s">
        <v>41</v>
      </c>
      <c r="O154" s="39"/>
      <c r="P154" s="176">
        <f>O154*H154</f>
        <v>0</v>
      </c>
      <c r="Q154" s="176">
        <v>2.3099999999999999E-2</v>
      </c>
      <c r="R154" s="176">
        <f>Q154*H154</f>
        <v>1.3590422999999998</v>
      </c>
      <c r="S154" s="176">
        <v>0</v>
      </c>
      <c r="T154" s="177">
        <f>S154*H154</f>
        <v>0</v>
      </c>
      <c r="AR154" s="22" t="s">
        <v>133</v>
      </c>
      <c r="AT154" s="22" t="s">
        <v>128</v>
      </c>
      <c r="AU154" s="22" t="s">
        <v>82</v>
      </c>
      <c r="AY154" s="22" t="s">
        <v>126</v>
      </c>
      <c r="BE154" s="178">
        <f>IF(N154="základní",J154,0)</f>
        <v>0</v>
      </c>
      <c r="BF154" s="178">
        <f>IF(N154="snížená",J154,0)</f>
        <v>0</v>
      </c>
      <c r="BG154" s="178">
        <f>IF(N154="zákl. přenesená",J154,0)</f>
        <v>0</v>
      </c>
      <c r="BH154" s="178">
        <f>IF(N154="sníž. přenesená",J154,0)</f>
        <v>0</v>
      </c>
      <c r="BI154" s="178">
        <f>IF(N154="nulová",J154,0)</f>
        <v>0</v>
      </c>
      <c r="BJ154" s="22" t="s">
        <v>75</v>
      </c>
      <c r="BK154" s="178">
        <f>ROUND(I154*H154,2)</f>
        <v>0</v>
      </c>
      <c r="BL154" s="22" t="s">
        <v>133</v>
      </c>
      <c r="BM154" s="22" t="s">
        <v>233</v>
      </c>
    </row>
    <row r="155" spans="2:65" s="1" customFormat="1" ht="24">
      <c r="B155" s="38"/>
      <c r="D155" s="179" t="s">
        <v>135</v>
      </c>
      <c r="F155" s="180" t="s">
        <v>234</v>
      </c>
      <c r="I155" s="181"/>
      <c r="L155" s="38"/>
      <c r="M155" s="182"/>
      <c r="N155" s="39"/>
      <c r="O155" s="39"/>
      <c r="P155" s="39"/>
      <c r="Q155" s="39"/>
      <c r="R155" s="39"/>
      <c r="S155" s="39"/>
      <c r="T155" s="67"/>
      <c r="AT155" s="22" t="s">
        <v>135</v>
      </c>
      <c r="AU155" s="22" t="s">
        <v>82</v>
      </c>
    </row>
    <row r="156" spans="2:65" s="1" customFormat="1" ht="48">
      <c r="B156" s="38"/>
      <c r="D156" s="185" t="s">
        <v>137</v>
      </c>
      <c r="F156" s="194" t="s">
        <v>235</v>
      </c>
      <c r="I156" s="181"/>
      <c r="L156" s="38"/>
      <c r="M156" s="182"/>
      <c r="N156" s="39"/>
      <c r="O156" s="39"/>
      <c r="P156" s="39"/>
      <c r="Q156" s="39"/>
      <c r="R156" s="39"/>
      <c r="S156" s="39"/>
      <c r="T156" s="67"/>
      <c r="AT156" s="22" t="s">
        <v>137</v>
      </c>
      <c r="AU156" s="22" t="s">
        <v>82</v>
      </c>
    </row>
    <row r="157" spans="2:65" s="1" customFormat="1" ht="31.5" customHeight="1">
      <c r="B157" s="166"/>
      <c r="C157" s="167" t="s">
        <v>236</v>
      </c>
      <c r="D157" s="167" t="s">
        <v>128</v>
      </c>
      <c r="E157" s="168" t="s">
        <v>237</v>
      </c>
      <c r="F157" s="169" t="s">
        <v>238</v>
      </c>
      <c r="G157" s="170" t="s">
        <v>167</v>
      </c>
      <c r="H157" s="171">
        <v>58.832999999999998</v>
      </c>
      <c r="I157" s="172"/>
      <c r="J157" s="173">
        <f>ROUND(I157*H157,2)</f>
        <v>0</v>
      </c>
      <c r="K157" s="169" t="s">
        <v>132</v>
      </c>
      <c r="L157" s="38"/>
      <c r="M157" s="174" t="s">
        <v>5</v>
      </c>
      <c r="N157" s="175" t="s">
        <v>41</v>
      </c>
      <c r="O157" s="39"/>
      <c r="P157" s="176">
        <f>O157*H157</f>
        <v>0</v>
      </c>
      <c r="Q157" s="176">
        <v>7.9000000000000008E-3</v>
      </c>
      <c r="R157" s="176">
        <f>Q157*H157</f>
        <v>0.46478070000000005</v>
      </c>
      <c r="S157" s="176">
        <v>0</v>
      </c>
      <c r="T157" s="177">
        <f>S157*H157</f>
        <v>0</v>
      </c>
      <c r="AR157" s="22" t="s">
        <v>133</v>
      </c>
      <c r="AT157" s="22" t="s">
        <v>128</v>
      </c>
      <c r="AU157" s="22" t="s">
        <v>82</v>
      </c>
      <c r="AY157" s="22" t="s">
        <v>126</v>
      </c>
      <c r="BE157" s="178">
        <f>IF(N157="základní",J157,0)</f>
        <v>0</v>
      </c>
      <c r="BF157" s="178">
        <f>IF(N157="snížená",J157,0)</f>
        <v>0</v>
      </c>
      <c r="BG157" s="178">
        <f>IF(N157="zákl. přenesená",J157,0)</f>
        <v>0</v>
      </c>
      <c r="BH157" s="178">
        <f>IF(N157="sníž. přenesená",J157,0)</f>
        <v>0</v>
      </c>
      <c r="BI157" s="178">
        <f>IF(N157="nulová",J157,0)</f>
        <v>0</v>
      </c>
      <c r="BJ157" s="22" t="s">
        <v>75</v>
      </c>
      <c r="BK157" s="178">
        <f>ROUND(I157*H157,2)</f>
        <v>0</v>
      </c>
      <c r="BL157" s="22" t="s">
        <v>133</v>
      </c>
      <c r="BM157" s="22" t="s">
        <v>239</v>
      </c>
    </row>
    <row r="158" spans="2:65" s="1" customFormat="1" ht="24">
      <c r="B158" s="38"/>
      <c r="D158" s="179" t="s">
        <v>135</v>
      </c>
      <c r="F158" s="180" t="s">
        <v>240</v>
      </c>
      <c r="I158" s="181"/>
      <c r="L158" s="38"/>
      <c r="M158" s="182"/>
      <c r="N158" s="39"/>
      <c r="O158" s="39"/>
      <c r="P158" s="39"/>
      <c r="Q158" s="39"/>
      <c r="R158" s="39"/>
      <c r="S158" s="39"/>
      <c r="T158" s="67"/>
      <c r="AT158" s="22" t="s">
        <v>135</v>
      </c>
      <c r="AU158" s="22" t="s">
        <v>82</v>
      </c>
    </row>
    <row r="159" spans="2:65" s="1" customFormat="1" ht="48">
      <c r="B159" s="38"/>
      <c r="D159" s="179" t="s">
        <v>137</v>
      </c>
      <c r="F159" s="183" t="s">
        <v>235</v>
      </c>
      <c r="I159" s="181"/>
      <c r="L159" s="38"/>
      <c r="M159" s="182"/>
      <c r="N159" s="39"/>
      <c r="O159" s="39"/>
      <c r="P159" s="39"/>
      <c r="Q159" s="39"/>
      <c r="R159" s="39"/>
      <c r="S159" s="39"/>
      <c r="T159" s="67"/>
      <c r="AT159" s="22" t="s">
        <v>137</v>
      </c>
      <c r="AU159" s="22" t="s">
        <v>82</v>
      </c>
    </row>
    <row r="160" spans="2:65" s="10" customFormat="1" ht="29.85" customHeight="1">
      <c r="B160" s="152"/>
      <c r="D160" s="163" t="s">
        <v>69</v>
      </c>
      <c r="E160" s="164" t="s">
        <v>189</v>
      </c>
      <c r="F160" s="164" t="s">
        <v>241</v>
      </c>
      <c r="I160" s="155"/>
      <c r="J160" s="165">
        <f>BK160</f>
        <v>0</v>
      </c>
      <c r="L160" s="152"/>
      <c r="M160" s="157"/>
      <c r="N160" s="158"/>
      <c r="O160" s="158"/>
      <c r="P160" s="159">
        <f>SUM(P161:P188)</f>
        <v>0</v>
      </c>
      <c r="Q160" s="158"/>
      <c r="R160" s="159">
        <f>SUM(R161:R188)</f>
        <v>2.0095105640000002</v>
      </c>
      <c r="S160" s="158"/>
      <c r="T160" s="160">
        <f>SUM(T161:T188)</f>
        <v>26.0442</v>
      </c>
      <c r="AR160" s="153" t="s">
        <v>75</v>
      </c>
      <c r="AT160" s="161" t="s">
        <v>69</v>
      </c>
      <c r="AU160" s="161" t="s">
        <v>75</v>
      </c>
      <c r="AY160" s="153" t="s">
        <v>126</v>
      </c>
      <c r="BK160" s="162">
        <f>SUM(BK161:BK188)</f>
        <v>0</v>
      </c>
    </row>
    <row r="161" spans="2:65" s="1" customFormat="1" ht="22.5" customHeight="1">
      <c r="B161" s="166"/>
      <c r="C161" s="167" t="s">
        <v>242</v>
      </c>
      <c r="D161" s="167" t="s">
        <v>128</v>
      </c>
      <c r="E161" s="168" t="s">
        <v>243</v>
      </c>
      <c r="F161" s="169" t="s">
        <v>244</v>
      </c>
      <c r="G161" s="170" t="s">
        <v>245</v>
      </c>
      <c r="H161" s="171">
        <v>7.28</v>
      </c>
      <c r="I161" s="172"/>
      <c r="J161" s="173">
        <f>ROUND(I161*H161,2)</f>
        <v>0</v>
      </c>
      <c r="K161" s="169" t="s">
        <v>132</v>
      </c>
      <c r="L161" s="38"/>
      <c r="M161" s="174" t="s">
        <v>5</v>
      </c>
      <c r="N161" s="175" t="s">
        <v>41</v>
      </c>
      <c r="O161" s="39"/>
      <c r="P161" s="176">
        <f>O161*H161</f>
        <v>0</v>
      </c>
      <c r="Q161" s="176">
        <v>0.13096479999999999</v>
      </c>
      <c r="R161" s="176">
        <f>Q161*H161</f>
        <v>0.95342374399999996</v>
      </c>
      <c r="S161" s="176">
        <v>0</v>
      </c>
      <c r="T161" s="177">
        <f>S161*H161</f>
        <v>0</v>
      </c>
      <c r="AR161" s="22" t="s">
        <v>133</v>
      </c>
      <c r="AT161" s="22" t="s">
        <v>128</v>
      </c>
      <c r="AU161" s="22" t="s">
        <v>82</v>
      </c>
      <c r="AY161" s="22" t="s">
        <v>126</v>
      </c>
      <c r="BE161" s="178">
        <f>IF(N161="základní",J161,0)</f>
        <v>0</v>
      </c>
      <c r="BF161" s="178">
        <f>IF(N161="snížená",J161,0)</f>
        <v>0</v>
      </c>
      <c r="BG161" s="178">
        <f>IF(N161="zákl. přenesená",J161,0)</f>
        <v>0</v>
      </c>
      <c r="BH161" s="178">
        <f>IF(N161="sníž. přenesená",J161,0)</f>
        <v>0</v>
      </c>
      <c r="BI161" s="178">
        <f>IF(N161="nulová",J161,0)</f>
        <v>0</v>
      </c>
      <c r="BJ161" s="22" t="s">
        <v>75</v>
      </c>
      <c r="BK161" s="178">
        <f>ROUND(I161*H161,2)</f>
        <v>0</v>
      </c>
      <c r="BL161" s="22" t="s">
        <v>133</v>
      </c>
      <c r="BM161" s="22" t="s">
        <v>246</v>
      </c>
    </row>
    <row r="162" spans="2:65" s="1" customFormat="1" ht="36">
      <c r="B162" s="38"/>
      <c r="D162" s="179" t="s">
        <v>135</v>
      </c>
      <c r="F162" s="180" t="s">
        <v>247</v>
      </c>
      <c r="I162" s="181"/>
      <c r="L162" s="38"/>
      <c r="M162" s="182"/>
      <c r="N162" s="39"/>
      <c r="O162" s="39"/>
      <c r="P162" s="39"/>
      <c r="Q162" s="39"/>
      <c r="R162" s="39"/>
      <c r="S162" s="39"/>
      <c r="T162" s="67"/>
      <c r="AT162" s="22" t="s">
        <v>135</v>
      </c>
      <c r="AU162" s="22" t="s">
        <v>82</v>
      </c>
    </row>
    <row r="163" spans="2:65" s="1" customFormat="1" ht="96">
      <c r="B163" s="38"/>
      <c r="D163" s="179" t="s">
        <v>137</v>
      </c>
      <c r="F163" s="183" t="s">
        <v>248</v>
      </c>
      <c r="I163" s="181"/>
      <c r="L163" s="38"/>
      <c r="M163" s="182"/>
      <c r="N163" s="39"/>
      <c r="O163" s="39"/>
      <c r="P163" s="39"/>
      <c r="Q163" s="39"/>
      <c r="R163" s="39"/>
      <c r="S163" s="39"/>
      <c r="T163" s="67"/>
      <c r="AT163" s="22" t="s">
        <v>137</v>
      </c>
      <c r="AU163" s="22" t="s">
        <v>82</v>
      </c>
    </row>
    <row r="164" spans="2:65" s="11" customFormat="1">
      <c r="B164" s="184"/>
      <c r="D164" s="185" t="s">
        <v>139</v>
      </c>
      <c r="E164" s="186" t="s">
        <v>5</v>
      </c>
      <c r="F164" s="187" t="s">
        <v>249</v>
      </c>
      <c r="H164" s="188">
        <v>7.28</v>
      </c>
      <c r="I164" s="189"/>
      <c r="L164" s="184"/>
      <c r="M164" s="190"/>
      <c r="N164" s="191"/>
      <c r="O164" s="191"/>
      <c r="P164" s="191"/>
      <c r="Q164" s="191"/>
      <c r="R164" s="191"/>
      <c r="S164" s="191"/>
      <c r="T164" s="192"/>
      <c r="AT164" s="193" t="s">
        <v>139</v>
      </c>
      <c r="AU164" s="193" t="s">
        <v>82</v>
      </c>
      <c r="AV164" s="11" t="s">
        <v>82</v>
      </c>
      <c r="AW164" s="11" t="s">
        <v>33</v>
      </c>
      <c r="AX164" s="11" t="s">
        <v>70</v>
      </c>
      <c r="AY164" s="193" t="s">
        <v>126</v>
      </c>
    </row>
    <row r="165" spans="2:65" s="1" customFormat="1" ht="22.5" customHeight="1">
      <c r="B165" s="166"/>
      <c r="C165" s="206" t="s">
        <v>250</v>
      </c>
      <c r="D165" s="206" t="s">
        <v>251</v>
      </c>
      <c r="E165" s="207" t="s">
        <v>252</v>
      </c>
      <c r="F165" s="208" t="s">
        <v>253</v>
      </c>
      <c r="G165" s="209" t="s">
        <v>161</v>
      </c>
      <c r="H165" s="210">
        <v>24</v>
      </c>
      <c r="I165" s="211"/>
      <c r="J165" s="212">
        <f>ROUND(I165*H165,2)</f>
        <v>0</v>
      </c>
      <c r="K165" s="208" t="s">
        <v>132</v>
      </c>
      <c r="L165" s="213"/>
      <c r="M165" s="214" t="s">
        <v>5</v>
      </c>
      <c r="N165" s="215" t="s">
        <v>41</v>
      </c>
      <c r="O165" s="39"/>
      <c r="P165" s="176">
        <f>O165*H165</f>
        <v>0</v>
      </c>
      <c r="Q165" s="176">
        <v>4.2999999999999997E-2</v>
      </c>
      <c r="R165" s="176">
        <f>Q165*H165</f>
        <v>1.032</v>
      </c>
      <c r="S165" s="176">
        <v>0</v>
      </c>
      <c r="T165" s="177">
        <f>S165*H165</f>
        <v>0</v>
      </c>
      <c r="AR165" s="22" t="s">
        <v>182</v>
      </c>
      <c r="AT165" s="22" t="s">
        <v>251</v>
      </c>
      <c r="AU165" s="22" t="s">
        <v>82</v>
      </c>
      <c r="AY165" s="22" t="s">
        <v>126</v>
      </c>
      <c r="BE165" s="178">
        <f>IF(N165="základní",J165,0)</f>
        <v>0</v>
      </c>
      <c r="BF165" s="178">
        <f>IF(N165="snížená",J165,0)</f>
        <v>0</v>
      </c>
      <c r="BG165" s="178">
        <f>IF(N165="zákl. přenesená",J165,0)</f>
        <v>0</v>
      </c>
      <c r="BH165" s="178">
        <f>IF(N165="sníž. přenesená",J165,0)</f>
        <v>0</v>
      </c>
      <c r="BI165" s="178">
        <f>IF(N165="nulová",J165,0)</f>
        <v>0</v>
      </c>
      <c r="BJ165" s="22" t="s">
        <v>75</v>
      </c>
      <c r="BK165" s="178">
        <f>ROUND(I165*H165,2)</f>
        <v>0</v>
      </c>
      <c r="BL165" s="22" t="s">
        <v>133</v>
      </c>
      <c r="BM165" s="22" t="s">
        <v>254</v>
      </c>
    </row>
    <row r="166" spans="2:65" s="1" customFormat="1">
      <c r="B166" s="38"/>
      <c r="D166" s="185" t="s">
        <v>135</v>
      </c>
      <c r="F166" s="197" t="s">
        <v>253</v>
      </c>
      <c r="I166" s="181"/>
      <c r="L166" s="38"/>
      <c r="M166" s="182"/>
      <c r="N166" s="39"/>
      <c r="O166" s="39"/>
      <c r="P166" s="39"/>
      <c r="Q166" s="39"/>
      <c r="R166" s="39"/>
      <c r="S166" s="39"/>
      <c r="T166" s="67"/>
      <c r="AT166" s="22" t="s">
        <v>135</v>
      </c>
      <c r="AU166" s="22" t="s">
        <v>82</v>
      </c>
    </row>
    <row r="167" spans="2:65" s="1" customFormat="1" ht="31.5" customHeight="1">
      <c r="B167" s="166"/>
      <c r="C167" s="167" t="s">
        <v>255</v>
      </c>
      <c r="D167" s="167" t="s">
        <v>128</v>
      </c>
      <c r="E167" s="168" t="s">
        <v>256</v>
      </c>
      <c r="F167" s="169" t="s">
        <v>257</v>
      </c>
      <c r="G167" s="170" t="s">
        <v>167</v>
      </c>
      <c r="H167" s="171">
        <v>330.4</v>
      </c>
      <c r="I167" s="172"/>
      <c r="J167" s="173">
        <f>ROUND(I167*H167,2)</f>
        <v>0</v>
      </c>
      <c r="K167" s="169" t="s">
        <v>132</v>
      </c>
      <c r="L167" s="38"/>
      <c r="M167" s="174" t="s">
        <v>5</v>
      </c>
      <c r="N167" s="175" t="s">
        <v>41</v>
      </c>
      <c r="O167" s="39"/>
      <c r="P167" s="176">
        <f>O167*H167</f>
        <v>0</v>
      </c>
      <c r="Q167" s="176">
        <v>0</v>
      </c>
      <c r="R167" s="176">
        <f>Q167*H167</f>
        <v>0</v>
      </c>
      <c r="S167" s="176">
        <v>0</v>
      </c>
      <c r="T167" s="177">
        <f>S167*H167</f>
        <v>0</v>
      </c>
      <c r="AR167" s="22" t="s">
        <v>133</v>
      </c>
      <c r="AT167" s="22" t="s">
        <v>128</v>
      </c>
      <c r="AU167" s="22" t="s">
        <v>82</v>
      </c>
      <c r="AY167" s="22" t="s">
        <v>126</v>
      </c>
      <c r="BE167" s="178">
        <f>IF(N167="základní",J167,0)</f>
        <v>0</v>
      </c>
      <c r="BF167" s="178">
        <f>IF(N167="snížená",J167,0)</f>
        <v>0</v>
      </c>
      <c r="BG167" s="178">
        <f>IF(N167="zákl. přenesená",J167,0)</f>
        <v>0</v>
      </c>
      <c r="BH167" s="178">
        <f>IF(N167="sníž. přenesená",J167,0)</f>
        <v>0</v>
      </c>
      <c r="BI167" s="178">
        <f>IF(N167="nulová",J167,0)</f>
        <v>0</v>
      </c>
      <c r="BJ167" s="22" t="s">
        <v>75</v>
      </c>
      <c r="BK167" s="178">
        <f>ROUND(I167*H167,2)</f>
        <v>0</v>
      </c>
      <c r="BL167" s="22" t="s">
        <v>133</v>
      </c>
      <c r="BM167" s="22" t="s">
        <v>258</v>
      </c>
    </row>
    <row r="168" spans="2:65" s="1" customFormat="1" ht="24">
      <c r="B168" s="38"/>
      <c r="D168" s="179" t="s">
        <v>135</v>
      </c>
      <c r="F168" s="180" t="s">
        <v>259</v>
      </c>
      <c r="I168" s="181"/>
      <c r="L168" s="38"/>
      <c r="M168" s="182"/>
      <c r="N168" s="39"/>
      <c r="O168" s="39"/>
      <c r="P168" s="39"/>
      <c r="Q168" s="39"/>
      <c r="R168" s="39"/>
      <c r="S168" s="39"/>
      <c r="T168" s="67"/>
      <c r="AT168" s="22" t="s">
        <v>135</v>
      </c>
      <c r="AU168" s="22" t="s">
        <v>82</v>
      </c>
    </row>
    <row r="169" spans="2:65" s="1" customFormat="1" ht="60">
      <c r="B169" s="38"/>
      <c r="D169" s="179" t="s">
        <v>137</v>
      </c>
      <c r="F169" s="183" t="s">
        <v>260</v>
      </c>
      <c r="I169" s="181"/>
      <c r="L169" s="38"/>
      <c r="M169" s="182"/>
      <c r="N169" s="39"/>
      <c r="O169" s="39"/>
      <c r="P169" s="39"/>
      <c r="Q169" s="39"/>
      <c r="R169" s="39"/>
      <c r="S169" s="39"/>
      <c r="T169" s="67"/>
      <c r="AT169" s="22" t="s">
        <v>137</v>
      </c>
      <c r="AU169" s="22" t="s">
        <v>82</v>
      </c>
    </row>
    <row r="170" spans="2:65" s="11" customFormat="1">
      <c r="B170" s="184"/>
      <c r="D170" s="185" t="s">
        <v>139</v>
      </c>
      <c r="E170" s="186" t="s">
        <v>5</v>
      </c>
      <c r="F170" s="187" t="s">
        <v>261</v>
      </c>
      <c r="H170" s="188">
        <v>330.4</v>
      </c>
      <c r="I170" s="189"/>
      <c r="L170" s="184"/>
      <c r="M170" s="190"/>
      <c r="N170" s="191"/>
      <c r="O170" s="191"/>
      <c r="P170" s="191"/>
      <c r="Q170" s="191"/>
      <c r="R170" s="191"/>
      <c r="S170" s="191"/>
      <c r="T170" s="192"/>
      <c r="AT170" s="193" t="s">
        <v>139</v>
      </c>
      <c r="AU170" s="193" t="s">
        <v>82</v>
      </c>
      <c r="AV170" s="11" t="s">
        <v>82</v>
      </c>
      <c r="AW170" s="11" t="s">
        <v>33</v>
      </c>
      <c r="AX170" s="11" t="s">
        <v>70</v>
      </c>
      <c r="AY170" s="193" t="s">
        <v>126</v>
      </c>
    </row>
    <row r="171" spans="2:65" s="1" customFormat="1" ht="31.5" customHeight="1">
      <c r="B171" s="166"/>
      <c r="C171" s="167" t="s">
        <v>262</v>
      </c>
      <c r="D171" s="167" t="s">
        <v>128</v>
      </c>
      <c r="E171" s="168" t="s">
        <v>263</v>
      </c>
      <c r="F171" s="169" t="s">
        <v>264</v>
      </c>
      <c r="G171" s="170" t="s">
        <v>167</v>
      </c>
      <c r="H171" s="171">
        <v>9912</v>
      </c>
      <c r="I171" s="172"/>
      <c r="J171" s="173">
        <f>ROUND(I171*H171,2)</f>
        <v>0</v>
      </c>
      <c r="K171" s="169" t="s">
        <v>132</v>
      </c>
      <c r="L171" s="38"/>
      <c r="M171" s="174" t="s">
        <v>5</v>
      </c>
      <c r="N171" s="175" t="s">
        <v>41</v>
      </c>
      <c r="O171" s="39"/>
      <c r="P171" s="176">
        <f>O171*H171</f>
        <v>0</v>
      </c>
      <c r="Q171" s="176">
        <v>0</v>
      </c>
      <c r="R171" s="176">
        <f>Q171*H171</f>
        <v>0</v>
      </c>
      <c r="S171" s="176">
        <v>0</v>
      </c>
      <c r="T171" s="177">
        <f>S171*H171</f>
        <v>0</v>
      </c>
      <c r="AR171" s="22" t="s">
        <v>133</v>
      </c>
      <c r="AT171" s="22" t="s">
        <v>128</v>
      </c>
      <c r="AU171" s="22" t="s">
        <v>82</v>
      </c>
      <c r="AY171" s="22" t="s">
        <v>126</v>
      </c>
      <c r="BE171" s="178">
        <f>IF(N171="základní",J171,0)</f>
        <v>0</v>
      </c>
      <c r="BF171" s="178">
        <f>IF(N171="snížená",J171,0)</f>
        <v>0</v>
      </c>
      <c r="BG171" s="178">
        <f>IF(N171="zákl. přenesená",J171,0)</f>
        <v>0</v>
      </c>
      <c r="BH171" s="178">
        <f>IF(N171="sníž. přenesená",J171,0)</f>
        <v>0</v>
      </c>
      <c r="BI171" s="178">
        <f>IF(N171="nulová",J171,0)</f>
        <v>0</v>
      </c>
      <c r="BJ171" s="22" t="s">
        <v>75</v>
      </c>
      <c r="BK171" s="178">
        <f>ROUND(I171*H171,2)</f>
        <v>0</v>
      </c>
      <c r="BL171" s="22" t="s">
        <v>133</v>
      </c>
      <c r="BM171" s="22" t="s">
        <v>265</v>
      </c>
    </row>
    <row r="172" spans="2:65" s="1" customFormat="1" ht="24">
      <c r="B172" s="38"/>
      <c r="D172" s="179" t="s">
        <v>135</v>
      </c>
      <c r="F172" s="180" t="s">
        <v>266</v>
      </c>
      <c r="I172" s="181"/>
      <c r="L172" s="38"/>
      <c r="M172" s="182"/>
      <c r="N172" s="39"/>
      <c r="O172" s="39"/>
      <c r="P172" s="39"/>
      <c r="Q172" s="39"/>
      <c r="R172" s="39"/>
      <c r="S172" s="39"/>
      <c r="T172" s="67"/>
      <c r="AT172" s="22" t="s">
        <v>135</v>
      </c>
      <c r="AU172" s="22" t="s">
        <v>82</v>
      </c>
    </row>
    <row r="173" spans="2:65" s="1" customFormat="1" ht="60">
      <c r="B173" s="38"/>
      <c r="D173" s="179" t="s">
        <v>137</v>
      </c>
      <c r="F173" s="183" t="s">
        <v>260</v>
      </c>
      <c r="I173" s="181"/>
      <c r="L173" s="38"/>
      <c r="M173" s="182"/>
      <c r="N173" s="39"/>
      <c r="O173" s="39"/>
      <c r="P173" s="39"/>
      <c r="Q173" s="39"/>
      <c r="R173" s="39"/>
      <c r="S173" s="39"/>
      <c r="T173" s="67"/>
      <c r="AT173" s="22" t="s">
        <v>137</v>
      </c>
      <c r="AU173" s="22" t="s">
        <v>82</v>
      </c>
    </row>
    <row r="174" spans="2:65" s="11" customFormat="1">
      <c r="B174" s="184"/>
      <c r="D174" s="185" t="s">
        <v>139</v>
      </c>
      <c r="F174" s="187" t="s">
        <v>267</v>
      </c>
      <c r="H174" s="188">
        <v>9912</v>
      </c>
      <c r="I174" s="189"/>
      <c r="L174" s="184"/>
      <c r="M174" s="190"/>
      <c r="N174" s="191"/>
      <c r="O174" s="191"/>
      <c r="P174" s="191"/>
      <c r="Q174" s="191"/>
      <c r="R174" s="191"/>
      <c r="S174" s="191"/>
      <c r="T174" s="192"/>
      <c r="AT174" s="193" t="s">
        <v>139</v>
      </c>
      <c r="AU174" s="193" t="s">
        <v>82</v>
      </c>
      <c r="AV174" s="11" t="s">
        <v>82</v>
      </c>
      <c r="AW174" s="11" t="s">
        <v>6</v>
      </c>
      <c r="AX174" s="11" t="s">
        <v>75</v>
      </c>
      <c r="AY174" s="193" t="s">
        <v>126</v>
      </c>
    </row>
    <row r="175" spans="2:65" s="1" customFormat="1" ht="31.5" customHeight="1">
      <c r="B175" s="166"/>
      <c r="C175" s="167" t="s">
        <v>10</v>
      </c>
      <c r="D175" s="167" t="s">
        <v>128</v>
      </c>
      <c r="E175" s="168" t="s">
        <v>268</v>
      </c>
      <c r="F175" s="169" t="s">
        <v>269</v>
      </c>
      <c r="G175" s="170" t="s">
        <v>167</v>
      </c>
      <c r="H175" s="171">
        <v>330.4</v>
      </c>
      <c r="I175" s="172"/>
      <c r="J175" s="173">
        <f>ROUND(I175*H175,2)</f>
        <v>0</v>
      </c>
      <c r="K175" s="169" t="s">
        <v>132</v>
      </c>
      <c r="L175" s="38"/>
      <c r="M175" s="174" t="s">
        <v>5</v>
      </c>
      <c r="N175" s="175" t="s">
        <v>41</v>
      </c>
      <c r="O175" s="39"/>
      <c r="P175" s="176">
        <f>O175*H175</f>
        <v>0</v>
      </c>
      <c r="Q175" s="176">
        <v>0</v>
      </c>
      <c r="R175" s="176">
        <f>Q175*H175</f>
        <v>0</v>
      </c>
      <c r="S175" s="176">
        <v>0</v>
      </c>
      <c r="T175" s="177">
        <f>S175*H175</f>
        <v>0</v>
      </c>
      <c r="AR175" s="22" t="s">
        <v>133</v>
      </c>
      <c r="AT175" s="22" t="s">
        <v>128</v>
      </c>
      <c r="AU175" s="22" t="s">
        <v>82</v>
      </c>
      <c r="AY175" s="22" t="s">
        <v>126</v>
      </c>
      <c r="BE175" s="178">
        <f>IF(N175="základní",J175,0)</f>
        <v>0</v>
      </c>
      <c r="BF175" s="178">
        <f>IF(N175="snížená",J175,0)</f>
        <v>0</v>
      </c>
      <c r="BG175" s="178">
        <f>IF(N175="zákl. přenesená",J175,0)</f>
        <v>0</v>
      </c>
      <c r="BH175" s="178">
        <f>IF(N175="sníž. přenesená",J175,0)</f>
        <v>0</v>
      </c>
      <c r="BI175" s="178">
        <f>IF(N175="nulová",J175,0)</f>
        <v>0</v>
      </c>
      <c r="BJ175" s="22" t="s">
        <v>75</v>
      </c>
      <c r="BK175" s="178">
        <f>ROUND(I175*H175,2)</f>
        <v>0</v>
      </c>
      <c r="BL175" s="22" t="s">
        <v>133</v>
      </c>
      <c r="BM175" s="22" t="s">
        <v>270</v>
      </c>
    </row>
    <row r="176" spans="2:65" s="1" customFormat="1" ht="24">
      <c r="B176" s="38"/>
      <c r="D176" s="179" t="s">
        <v>135</v>
      </c>
      <c r="F176" s="180" t="s">
        <v>271</v>
      </c>
      <c r="I176" s="181"/>
      <c r="L176" s="38"/>
      <c r="M176" s="182"/>
      <c r="N176" s="39"/>
      <c r="O176" s="39"/>
      <c r="P176" s="39"/>
      <c r="Q176" s="39"/>
      <c r="R176" s="39"/>
      <c r="S176" s="39"/>
      <c r="T176" s="67"/>
      <c r="AT176" s="22" t="s">
        <v>135</v>
      </c>
      <c r="AU176" s="22" t="s">
        <v>82</v>
      </c>
    </row>
    <row r="177" spans="2:65" s="1" customFormat="1" ht="24">
      <c r="B177" s="38"/>
      <c r="D177" s="185" t="s">
        <v>137</v>
      </c>
      <c r="F177" s="194" t="s">
        <v>272</v>
      </c>
      <c r="I177" s="181"/>
      <c r="L177" s="38"/>
      <c r="M177" s="182"/>
      <c r="N177" s="39"/>
      <c r="O177" s="39"/>
      <c r="P177" s="39"/>
      <c r="Q177" s="39"/>
      <c r="R177" s="39"/>
      <c r="S177" s="39"/>
      <c r="T177" s="67"/>
      <c r="AT177" s="22" t="s">
        <v>137</v>
      </c>
      <c r="AU177" s="22" t="s">
        <v>82</v>
      </c>
    </row>
    <row r="178" spans="2:65" s="1" customFormat="1" ht="22.5" customHeight="1">
      <c r="B178" s="166"/>
      <c r="C178" s="167" t="s">
        <v>273</v>
      </c>
      <c r="D178" s="167" t="s">
        <v>128</v>
      </c>
      <c r="E178" s="168" t="s">
        <v>274</v>
      </c>
      <c r="F178" s="169" t="s">
        <v>275</v>
      </c>
      <c r="G178" s="170" t="s">
        <v>161</v>
      </c>
      <c r="H178" s="171">
        <v>60</v>
      </c>
      <c r="I178" s="172"/>
      <c r="J178" s="173">
        <f>ROUND(I178*H178,2)</f>
        <v>0</v>
      </c>
      <c r="K178" s="169" t="s">
        <v>132</v>
      </c>
      <c r="L178" s="38"/>
      <c r="M178" s="174" t="s">
        <v>5</v>
      </c>
      <c r="N178" s="175" t="s">
        <v>41</v>
      </c>
      <c r="O178" s="39"/>
      <c r="P178" s="176">
        <f>O178*H178</f>
        <v>0</v>
      </c>
      <c r="Q178" s="176">
        <v>5.1446999999999997E-5</v>
      </c>
      <c r="R178" s="176">
        <f>Q178*H178</f>
        <v>3.0868199999999997E-3</v>
      </c>
      <c r="S178" s="176">
        <v>0</v>
      </c>
      <c r="T178" s="177">
        <f>S178*H178</f>
        <v>0</v>
      </c>
      <c r="AR178" s="22" t="s">
        <v>133</v>
      </c>
      <c r="AT178" s="22" t="s">
        <v>128</v>
      </c>
      <c r="AU178" s="22" t="s">
        <v>82</v>
      </c>
      <c r="AY178" s="22" t="s">
        <v>126</v>
      </c>
      <c r="BE178" s="178">
        <f>IF(N178="základní",J178,0)</f>
        <v>0</v>
      </c>
      <c r="BF178" s="178">
        <f>IF(N178="snížená",J178,0)</f>
        <v>0</v>
      </c>
      <c r="BG178" s="178">
        <f>IF(N178="zákl. přenesená",J178,0)</f>
        <v>0</v>
      </c>
      <c r="BH178" s="178">
        <f>IF(N178="sníž. přenesená",J178,0)</f>
        <v>0</v>
      </c>
      <c r="BI178" s="178">
        <f>IF(N178="nulová",J178,0)</f>
        <v>0</v>
      </c>
      <c r="BJ178" s="22" t="s">
        <v>75</v>
      </c>
      <c r="BK178" s="178">
        <f>ROUND(I178*H178,2)</f>
        <v>0</v>
      </c>
      <c r="BL178" s="22" t="s">
        <v>133</v>
      </c>
      <c r="BM178" s="22" t="s">
        <v>276</v>
      </c>
    </row>
    <row r="179" spans="2:65" s="1" customFormat="1" ht="24">
      <c r="B179" s="38"/>
      <c r="D179" s="179" t="s">
        <v>135</v>
      </c>
      <c r="F179" s="180" t="s">
        <v>277</v>
      </c>
      <c r="I179" s="181"/>
      <c r="L179" s="38"/>
      <c r="M179" s="182"/>
      <c r="N179" s="39"/>
      <c r="O179" s="39"/>
      <c r="P179" s="39"/>
      <c r="Q179" s="39"/>
      <c r="R179" s="39"/>
      <c r="S179" s="39"/>
      <c r="T179" s="67"/>
      <c r="AT179" s="22" t="s">
        <v>135</v>
      </c>
      <c r="AU179" s="22" t="s">
        <v>82</v>
      </c>
    </row>
    <row r="180" spans="2:65" s="1" customFormat="1" ht="96">
      <c r="B180" s="38"/>
      <c r="D180" s="185" t="s">
        <v>137</v>
      </c>
      <c r="F180" s="194" t="s">
        <v>278</v>
      </c>
      <c r="I180" s="181"/>
      <c r="L180" s="38"/>
      <c r="M180" s="182"/>
      <c r="N180" s="39"/>
      <c r="O180" s="39"/>
      <c r="P180" s="39"/>
      <c r="Q180" s="39"/>
      <c r="R180" s="39"/>
      <c r="S180" s="39"/>
      <c r="T180" s="67"/>
      <c r="AT180" s="22" t="s">
        <v>137</v>
      </c>
      <c r="AU180" s="22" t="s">
        <v>82</v>
      </c>
    </row>
    <row r="181" spans="2:65" s="1" customFormat="1" ht="22.5" customHeight="1">
      <c r="B181" s="166"/>
      <c r="C181" s="167" t="s">
        <v>279</v>
      </c>
      <c r="D181" s="167" t="s">
        <v>128</v>
      </c>
      <c r="E181" s="168" t="s">
        <v>280</v>
      </c>
      <c r="F181" s="169" t="s">
        <v>281</v>
      </c>
      <c r="G181" s="170" t="s">
        <v>161</v>
      </c>
      <c r="H181" s="171">
        <v>60</v>
      </c>
      <c r="I181" s="172"/>
      <c r="J181" s="173">
        <f>ROUND(I181*H181,2)</f>
        <v>0</v>
      </c>
      <c r="K181" s="169" t="s">
        <v>132</v>
      </c>
      <c r="L181" s="38"/>
      <c r="M181" s="174" t="s">
        <v>5</v>
      </c>
      <c r="N181" s="175" t="s">
        <v>41</v>
      </c>
      <c r="O181" s="39"/>
      <c r="P181" s="176">
        <f>O181*H181</f>
        <v>0</v>
      </c>
      <c r="Q181" s="176">
        <v>3.5E-4</v>
      </c>
      <c r="R181" s="176">
        <f>Q181*H181</f>
        <v>2.1000000000000001E-2</v>
      </c>
      <c r="S181" s="176">
        <v>0</v>
      </c>
      <c r="T181" s="177">
        <f>S181*H181</f>
        <v>0</v>
      </c>
      <c r="AR181" s="22" t="s">
        <v>133</v>
      </c>
      <c r="AT181" s="22" t="s">
        <v>128</v>
      </c>
      <c r="AU181" s="22" t="s">
        <v>82</v>
      </c>
      <c r="AY181" s="22" t="s">
        <v>126</v>
      </c>
      <c r="BE181" s="178">
        <f>IF(N181="základní",J181,0)</f>
        <v>0</v>
      </c>
      <c r="BF181" s="178">
        <f>IF(N181="snížená",J181,0)</f>
        <v>0</v>
      </c>
      <c r="BG181" s="178">
        <f>IF(N181="zákl. přenesená",J181,0)</f>
        <v>0</v>
      </c>
      <c r="BH181" s="178">
        <f>IF(N181="sníž. přenesená",J181,0)</f>
        <v>0</v>
      </c>
      <c r="BI181" s="178">
        <f>IF(N181="nulová",J181,0)</f>
        <v>0</v>
      </c>
      <c r="BJ181" s="22" t="s">
        <v>75</v>
      </c>
      <c r="BK181" s="178">
        <f>ROUND(I181*H181,2)</f>
        <v>0</v>
      </c>
      <c r="BL181" s="22" t="s">
        <v>133</v>
      </c>
      <c r="BM181" s="22" t="s">
        <v>282</v>
      </c>
    </row>
    <row r="182" spans="2:65" s="1" customFormat="1" ht="24">
      <c r="B182" s="38"/>
      <c r="D182" s="179" t="s">
        <v>135</v>
      </c>
      <c r="F182" s="180" t="s">
        <v>283</v>
      </c>
      <c r="I182" s="181"/>
      <c r="L182" s="38"/>
      <c r="M182" s="182"/>
      <c r="N182" s="39"/>
      <c r="O182" s="39"/>
      <c r="P182" s="39"/>
      <c r="Q182" s="39"/>
      <c r="R182" s="39"/>
      <c r="S182" s="39"/>
      <c r="T182" s="67"/>
      <c r="AT182" s="22" t="s">
        <v>135</v>
      </c>
      <c r="AU182" s="22" t="s">
        <v>82</v>
      </c>
    </row>
    <row r="183" spans="2:65" s="1" customFormat="1" ht="96">
      <c r="B183" s="38"/>
      <c r="D183" s="185" t="s">
        <v>137</v>
      </c>
      <c r="F183" s="194" t="s">
        <v>278</v>
      </c>
      <c r="I183" s="181"/>
      <c r="L183" s="38"/>
      <c r="M183" s="182"/>
      <c r="N183" s="39"/>
      <c r="O183" s="39"/>
      <c r="P183" s="39"/>
      <c r="Q183" s="39"/>
      <c r="R183" s="39"/>
      <c r="S183" s="39"/>
      <c r="T183" s="67"/>
      <c r="AT183" s="22" t="s">
        <v>137</v>
      </c>
      <c r="AU183" s="22" t="s">
        <v>82</v>
      </c>
    </row>
    <row r="184" spans="2:65" s="1" customFormat="1" ht="22.5" customHeight="1">
      <c r="B184" s="166"/>
      <c r="C184" s="167" t="s">
        <v>284</v>
      </c>
      <c r="D184" s="167" t="s">
        <v>128</v>
      </c>
      <c r="E184" s="168" t="s">
        <v>285</v>
      </c>
      <c r="F184" s="169" t="s">
        <v>286</v>
      </c>
      <c r="G184" s="170" t="s">
        <v>131</v>
      </c>
      <c r="H184" s="171">
        <v>14.468999999999999</v>
      </c>
      <c r="I184" s="172"/>
      <c r="J184" s="173">
        <f>ROUND(I184*H184,2)</f>
        <v>0</v>
      </c>
      <c r="K184" s="169" t="s">
        <v>132</v>
      </c>
      <c r="L184" s="38"/>
      <c r="M184" s="174" t="s">
        <v>5</v>
      </c>
      <c r="N184" s="175" t="s">
        <v>41</v>
      </c>
      <c r="O184" s="39"/>
      <c r="P184" s="176">
        <f>O184*H184</f>
        <v>0</v>
      </c>
      <c r="Q184" s="176">
        <v>0</v>
      </c>
      <c r="R184" s="176">
        <f>Q184*H184</f>
        <v>0</v>
      </c>
      <c r="S184" s="176">
        <v>1.8</v>
      </c>
      <c r="T184" s="177">
        <f>S184*H184</f>
        <v>26.0442</v>
      </c>
      <c r="AR184" s="22" t="s">
        <v>133</v>
      </c>
      <c r="AT184" s="22" t="s">
        <v>128</v>
      </c>
      <c r="AU184" s="22" t="s">
        <v>82</v>
      </c>
      <c r="AY184" s="22" t="s">
        <v>126</v>
      </c>
      <c r="BE184" s="178">
        <f>IF(N184="základní",J184,0)</f>
        <v>0</v>
      </c>
      <c r="BF184" s="178">
        <f>IF(N184="snížená",J184,0)</f>
        <v>0</v>
      </c>
      <c r="BG184" s="178">
        <f>IF(N184="zákl. přenesená",J184,0)</f>
        <v>0</v>
      </c>
      <c r="BH184" s="178">
        <f>IF(N184="sníž. přenesená",J184,0)</f>
        <v>0</v>
      </c>
      <c r="BI184" s="178">
        <f>IF(N184="nulová",J184,0)</f>
        <v>0</v>
      </c>
      <c r="BJ184" s="22" t="s">
        <v>75</v>
      </c>
      <c r="BK184" s="178">
        <f>ROUND(I184*H184,2)</f>
        <v>0</v>
      </c>
      <c r="BL184" s="22" t="s">
        <v>133</v>
      </c>
      <c r="BM184" s="22" t="s">
        <v>287</v>
      </c>
    </row>
    <row r="185" spans="2:65" s="1" customFormat="1" ht="24">
      <c r="B185" s="38"/>
      <c r="D185" s="179" t="s">
        <v>135</v>
      </c>
      <c r="F185" s="180" t="s">
        <v>288</v>
      </c>
      <c r="I185" s="181"/>
      <c r="L185" s="38"/>
      <c r="M185" s="182"/>
      <c r="N185" s="39"/>
      <c r="O185" s="39"/>
      <c r="P185" s="39"/>
      <c r="Q185" s="39"/>
      <c r="R185" s="39"/>
      <c r="S185" s="39"/>
      <c r="T185" s="67"/>
      <c r="AT185" s="22" t="s">
        <v>135</v>
      </c>
      <c r="AU185" s="22" t="s">
        <v>82</v>
      </c>
    </row>
    <row r="186" spans="2:65" s="1" customFormat="1" ht="36">
      <c r="B186" s="38"/>
      <c r="D186" s="179" t="s">
        <v>137</v>
      </c>
      <c r="F186" s="183" t="s">
        <v>289</v>
      </c>
      <c r="I186" s="181"/>
      <c r="L186" s="38"/>
      <c r="M186" s="182"/>
      <c r="N186" s="39"/>
      <c r="O186" s="39"/>
      <c r="P186" s="39"/>
      <c r="Q186" s="39"/>
      <c r="R186" s="39"/>
      <c r="S186" s="39"/>
      <c r="T186" s="67"/>
      <c r="AT186" s="22" t="s">
        <v>137</v>
      </c>
      <c r="AU186" s="22" t="s">
        <v>82</v>
      </c>
    </row>
    <row r="187" spans="2:65" s="12" customFormat="1">
      <c r="B187" s="198"/>
      <c r="D187" s="179" t="s">
        <v>139</v>
      </c>
      <c r="E187" s="199" t="s">
        <v>5</v>
      </c>
      <c r="F187" s="200" t="s">
        <v>177</v>
      </c>
      <c r="H187" s="201" t="s">
        <v>5</v>
      </c>
      <c r="I187" s="202"/>
      <c r="L187" s="198"/>
      <c r="M187" s="203"/>
      <c r="N187" s="204"/>
      <c r="O187" s="204"/>
      <c r="P187" s="204"/>
      <c r="Q187" s="204"/>
      <c r="R187" s="204"/>
      <c r="S187" s="204"/>
      <c r="T187" s="205"/>
      <c r="AT187" s="201" t="s">
        <v>139</v>
      </c>
      <c r="AU187" s="201" t="s">
        <v>82</v>
      </c>
      <c r="AV187" s="12" t="s">
        <v>75</v>
      </c>
      <c r="AW187" s="12" t="s">
        <v>33</v>
      </c>
      <c r="AX187" s="12" t="s">
        <v>70</v>
      </c>
      <c r="AY187" s="201" t="s">
        <v>126</v>
      </c>
    </row>
    <row r="188" spans="2:65" s="11" customFormat="1">
      <c r="B188" s="184"/>
      <c r="D188" s="179" t="s">
        <v>139</v>
      </c>
      <c r="E188" s="193" t="s">
        <v>5</v>
      </c>
      <c r="F188" s="195" t="s">
        <v>290</v>
      </c>
      <c r="H188" s="196">
        <v>14.468999999999999</v>
      </c>
      <c r="I188" s="189"/>
      <c r="L188" s="184"/>
      <c r="M188" s="190"/>
      <c r="N188" s="191"/>
      <c r="O188" s="191"/>
      <c r="P188" s="191"/>
      <c r="Q188" s="191"/>
      <c r="R188" s="191"/>
      <c r="S188" s="191"/>
      <c r="T188" s="192"/>
      <c r="AT188" s="193" t="s">
        <v>139</v>
      </c>
      <c r="AU188" s="193" t="s">
        <v>82</v>
      </c>
      <c r="AV188" s="11" t="s">
        <v>82</v>
      </c>
      <c r="AW188" s="11" t="s">
        <v>33</v>
      </c>
      <c r="AX188" s="11" t="s">
        <v>70</v>
      </c>
      <c r="AY188" s="193" t="s">
        <v>126</v>
      </c>
    </row>
    <row r="189" spans="2:65" s="10" customFormat="1" ht="29.85" customHeight="1">
      <c r="B189" s="152"/>
      <c r="D189" s="163" t="s">
        <v>69</v>
      </c>
      <c r="E189" s="164" t="s">
        <v>291</v>
      </c>
      <c r="F189" s="164" t="s">
        <v>292</v>
      </c>
      <c r="I189" s="155"/>
      <c r="J189" s="165">
        <f>BK189</f>
        <v>0</v>
      </c>
      <c r="L189" s="152"/>
      <c r="M189" s="157"/>
      <c r="N189" s="158"/>
      <c r="O189" s="158"/>
      <c r="P189" s="159">
        <f>SUM(P190:P202)</f>
        <v>0</v>
      </c>
      <c r="Q189" s="158"/>
      <c r="R189" s="159">
        <f>SUM(R190:R202)</f>
        <v>0</v>
      </c>
      <c r="S189" s="158"/>
      <c r="T189" s="160">
        <f>SUM(T190:T202)</f>
        <v>0</v>
      </c>
      <c r="AR189" s="153" t="s">
        <v>75</v>
      </c>
      <c r="AT189" s="161" t="s">
        <v>69</v>
      </c>
      <c r="AU189" s="161" t="s">
        <v>75</v>
      </c>
      <c r="AY189" s="153" t="s">
        <v>126</v>
      </c>
      <c r="BK189" s="162">
        <f>SUM(BK190:BK202)</f>
        <v>0</v>
      </c>
    </row>
    <row r="190" spans="2:65" s="1" customFormat="1" ht="31.5" customHeight="1">
      <c r="B190" s="166"/>
      <c r="C190" s="167" t="s">
        <v>293</v>
      </c>
      <c r="D190" s="167" t="s">
        <v>128</v>
      </c>
      <c r="E190" s="168" t="s">
        <v>294</v>
      </c>
      <c r="F190" s="169" t="s">
        <v>295</v>
      </c>
      <c r="G190" s="170" t="s">
        <v>153</v>
      </c>
      <c r="H190" s="171">
        <v>29.181999999999999</v>
      </c>
      <c r="I190" s="172"/>
      <c r="J190" s="173">
        <f>ROUND(I190*H190,2)</f>
        <v>0</v>
      </c>
      <c r="K190" s="169" t="s">
        <v>132</v>
      </c>
      <c r="L190" s="38"/>
      <c r="M190" s="174" t="s">
        <v>5</v>
      </c>
      <c r="N190" s="175" t="s">
        <v>41</v>
      </c>
      <c r="O190" s="39"/>
      <c r="P190" s="176">
        <f>O190*H190</f>
        <v>0</v>
      </c>
      <c r="Q190" s="176">
        <v>0</v>
      </c>
      <c r="R190" s="176">
        <f>Q190*H190</f>
        <v>0</v>
      </c>
      <c r="S190" s="176">
        <v>0</v>
      </c>
      <c r="T190" s="177">
        <f>S190*H190</f>
        <v>0</v>
      </c>
      <c r="AR190" s="22" t="s">
        <v>133</v>
      </c>
      <c r="AT190" s="22" t="s">
        <v>128</v>
      </c>
      <c r="AU190" s="22" t="s">
        <v>82</v>
      </c>
      <c r="AY190" s="22" t="s">
        <v>126</v>
      </c>
      <c r="BE190" s="178">
        <f>IF(N190="základní",J190,0)</f>
        <v>0</v>
      </c>
      <c r="BF190" s="178">
        <f>IF(N190="snížená",J190,0)</f>
        <v>0</v>
      </c>
      <c r="BG190" s="178">
        <f>IF(N190="zákl. přenesená",J190,0)</f>
        <v>0</v>
      </c>
      <c r="BH190" s="178">
        <f>IF(N190="sníž. přenesená",J190,0)</f>
        <v>0</v>
      </c>
      <c r="BI190" s="178">
        <f>IF(N190="nulová",J190,0)</f>
        <v>0</v>
      </c>
      <c r="BJ190" s="22" t="s">
        <v>75</v>
      </c>
      <c r="BK190" s="178">
        <f>ROUND(I190*H190,2)</f>
        <v>0</v>
      </c>
      <c r="BL190" s="22" t="s">
        <v>133</v>
      </c>
      <c r="BM190" s="22" t="s">
        <v>296</v>
      </c>
    </row>
    <row r="191" spans="2:65" s="1" customFormat="1" ht="24">
      <c r="B191" s="38"/>
      <c r="D191" s="179" t="s">
        <v>135</v>
      </c>
      <c r="F191" s="180" t="s">
        <v>297</v>
      </c>
      <c r="I191" s="181"/>
      <c r="L191" s="38"/>
      <c r="M191" s="182"/>
      <c r="N191" s="39"/>
      <c r="O191" s="39"/>
      <c r="P191" s="39"/>
      <c r="Q191" s="39"/>
      <c r="R191" s="39"/>
      <c r="S191" s="39"/>
      <c r="T191" s="67"/>
      <c r="AT191" s="22" t="s">
        <v>135</v>
      </c>
      <c r="AU191" s="22" t="s">
        <v>82</v>
      </c>
    </row>
    <row r="192" spans="2:65" s="1" customFormat="1" ht="108">
      <c r="B192" s="38"/>
      <c r="D192" s="185" t="s">
        <v>137</v>
      </c>
      <c r="F192" s="194" t="s">
        <v>298</v>
      </c>
      <c r="I192" s="181"/>
      <c r="L192" s="38"/>
      <c r="M192" s="182"/>
      <c r="N192" s="39"/>
      <c r="O192" s="39"/>
      <c r="P192" s="39"/>
      <c r="Q192" s="39"/>
      <c r="R192" s="39"/>
      <c r="S192" s="39"/>
      <c r="T192" s="67"/>
      <c r="AT192" s="22" t="s">
        <v>137</v>
      </c>
      <c r="AU192" s="22" t="s">
        <v>82</v>
      </c>
    </row>
    <row r="193" spans="2:65" s="1" customFormat="1" ht="22.5" customHeight="1">
      <c r="B193" s="166"/>
      <c r="C193" s="167" t="s">
        <v>299</v>
      </c>
      <c r="D193" s="167" t="s">
        <v>128</v>
      </c>
      <c r="E193" s="168" t="s">
        <v>300</v>
      </c>
      <c r="F193" s="169" t="s">
        <v>301</v>
      </c>
      <c r="G193" s="170" t="s">
        <v>153</v>
      </c>
      <c r="H193" s="171">
        <v>29.181999999999999</v>
      </c>
      <c r="I193" s="172"/>
      <c r="J193" s="173">
        <f>ROUND(I193*H193,2)</f>
        <v>0</v>
      </c>
      <c r="K193" s="169" t="s">
        <v>132</v>
      </c>
      <c r="L193" s="38"/>
      <c r="M193" s="174" t="s">
        <v>5</v>
      </c>
      <c r="N193" s="175" t="s">
        <v>41</v>
      </c>
      <c r="O193" s="39"/>
      <c r="P193" s="176">
        <f>O193*H193</f>
        <v>0</v>
      </c>
      <c r="Q193" s="176">
        <v>0</v>
      </c>
      <c r="R193" s="176">
        <f>Q193*H193</f>
        <v>0</v>
      </c>
      <c r="S193" s="176">
        <v>0</v>
      </c>
      <c r="T193" s="177">
        <f>S193*H193</f>
        <v>0</v>
      </c>
      <c r="AR193" s="22" t="s">
        <v>133</v>
      </c>
      <c r="AT193" s="22" t="s">
        <v>128</v>
      </c>
      <c r="AU193" s="22" t="s">
        <v>82</v>
      </c>
      <c r="AY193" s="22" t="s">
        <v>126</v>
      </c>
      <c r="BE193" s="178">
        <f>IF(N193="základní",J193,0)</f>
        <v>0</v>
      </c>
      <c r="BF193" s="178">
        <f>IF(N193="snížená",J193,0)</f>
        <v>0</v>
      </c>
      <c r="BG193" s="178">
        <f>IF(N193="zákl. přenesená",J193,0)</f>
        <v>0</v>
      </c>
      <c r="BH193" s="178">
        <f>IF(N193="sníž. přenesená",J193,0)</f>
        <v>0</v>
      </c>
      <c r="BI193" s="178">
        <f>IF(N193="nulová",J193,0)</f>
        <v>0</v>
      </c>
      <c r="BJ193" s="22" t="s">
        <v>75</v>
      </c>
      <c r="BK193" s="178">
        <f>ROUND(I193*H193,2)</f>
        <v>0</v>
      </c>
      <c r="BL193" s="22" t="s">
        <v>133</v>
      </c>
      <c r="BM193" s="22" t="s">
        <v>302</v>
      </c>
    </row>
    <row r="194" spans="2:65" s="1" customFormat="1" ht="24">
      <c r="B194" s="38"/>
      <c r="D194" s="179" t="s">
        <v>135</v>
      </c>
      <c r="F194" s="180" t="s">
        <v>303</v>
      </c>
      <c r="I194" s="181"/>
      <c r="L194" s="38"/>
      <c r="M194" s="182"/>
      <c r="N194" s="39"/>
      <c r="O194" s="39"/>
      <c r="P194" s="39"/>
      <c r="Q194" s="39"/>
      <c r="R194" s="39"/>
      <c r="S194" s="39"/>
      <c r="T194" s="67"/>
      <c r="AT194" s="22" t="s">
        <v>135</v>
      </c>
      <c r="AU194" s="22" t="s">
        <v>82</v>
      </c>
    </row>
    <row r="195" spans="2:65" s="1" customFormat="1" ht="72">
      <c r="B195" s="38"/>
      <c r="D195" s="185" t="s">
        <v>137</v>
      </c>
      <c r="F195" s="194" t="s">
        <v>304</v>
      </c>
      <c r="I195" s="181"/>
      <c r="L195" s="38"/>
      <c r="M195" s="182"/>
      <c r="N195" s="39"/>
      <c r="O195" s="39"/>
      <c r="P195" s="39"/>
      <c r="Q195" s="39"/>
      <c r="R195" s="39"/>
      <c r="S195" s="39"/>
      <c r="T195" s="67"/>
      <c r="AT195" s="22" t="s">
        <v>137</v>
      </c>
      <c r="AU195" s="22" t="s">
        <v>82</v>
      </c>
    </row>
    <row r="196" spans="2:65" s="1" customFormat="1" ht="22.5" customHeight="1">
      <c r="B196" s="166"/>
      <c r="C196" s="167" t="s">
        <v>305</v>
      </c>
      <c r="D196" s="167" t="s">
        <v>128</v>
      </c>
      <c r="E196" s="168" t="s">
        <v>306</v>
      </c>
      <c r="F196" s="169" t="s">
        <v>307</v>
      </c>
      <c r="G196" s="170" t="s">
        <v>153</v>
      </c>
      <c r="H196" s="171">
        <v>875.46</v>
      </c>
      <c r="I196" s="172"/>
      <c r="J196" s="173">
        <f>ROUND(I196*H196,2)</f>
        <v>0</v>
      </c>
      <c r="K196" s="169" t="s">
        <v>132</v>
      </c>
      <c r="L196" s="38"/>
      <c r="M196" s="174" t="s">
        <v>5</v>
      </c>
      <c r="N196" s="175" t="s">
        <v>41</v>
      </c>
      <c r="O196" s="39"/>
      <c r="P196" s="176">
        <f>O196*H196</f>
        <v>0</v>
      </c>
      <c r="Q196" s="176">
        <v>0</v>
      </c>
      <c r="R196" s="176">
        <f>Q196*H196</f>
        <v>0</v>
      </c>
      <c r="S196" s="176">
        <v>0</v>
      </c>
      <c r="T196" s="177">
        <f>S196*H196</f>
        <v>0</v>
      </c>
      <c r="AR196" s="22" t="s">
        <v>133</v>
      </c>
      <c r="AT196" s="22" t="s">
        <v>128</v>
      </c>
      <c r="AU196" s="22" t="s">
        <v>82</v>
      </c>
      <c r="AY196" s="22" t="s">
        <v>126</v>
      </c>
      <c r="BE196" s="178">
        <f>IF(N196="základní",J196,0)</f>
        <v>0</v>
      </c>
      <c r="BF196" s="178">
        <f>IF(N196="snížená",J196,0)</f>
        <v>0</v>
      </c>
      <c r="BG196" s="178">
        <f>IF(N196="zákl. přenesená",J196,0)</f>
        <v>0</v>
      </c>
      <c r="BH196" s="178">
        <f>IF(N196="sníž. přenesená",J196,0)</f>
        <v>0</v>
      </c>
      <c r="BI196" s="178">
        <f>IF(N196="nulová",J196,0)</f>
        <v>0</v>
      </c>
      <c r="BJ196" s="22" t="s">
        <v>75</v>
      </c>
      <c r="BK196" s="178">
        <f>ROUND(I196*H196,2)</f>
        <v>0</v>
      </c>
      <c r="BL196" s="22" t="s">
        <v>133</v>
      </c>
      <c r="BM196" s="22" t="s">
        <v>308</v>
      </c>
    </row>
    <row r="197" spans="2:65" s="1" customFormat="1" ht="24">
      <c r="B197" s="38"/>
      <c r="D197" s="179" t="s">
        <v>135</v>
      </c>
      <c r="F197" s="180" t="s">
        <v>309</v>
      </c>
      <c r="I197" s="181"/>
      <c r="L197" s="38"/>
      <c r="M197" s="182"/>
      <c r="N197" s="39"/>
      <c r="O197" s="39"/>
      <c r="P197" s="39"/>
      <c r="Q197" s="39"/>
      <c r="R197" s="39"/>
      <c r="S197" s="39"/>
      <c r="T197" s="67"/>
      <c r="AT197" s="22" t="s">
        <v>135</v>
      </c>
      <c r="AU197" s="22" t="s">
        <v>82</v>
      </c>
    </row>
    <row r="198" spans="2:65" s="1" customFormat="1" ht="72">
      <c r="B198" s="38"/>
      <c r="D198" s="179" t="s">
        <v>137</v>
      </c>
      <c r="F198" s="183" t="s">
        <v>304</v>
      </c>
      <c r="I198" s="181"/>
      <c r="L198" s="38"/>
      <c r="M198" s="182"/>
      <c r="N198" s="39"/>
      <c r="O198" s="39"/>
      <c r="P198" s="39"/>
      <c r="Q198" s="39"/>
      <c r="R198" s="39"/>
      <c r="S198" s="39"/>
      <c r="T198" s="67"/>
      <c r="AT198" s="22" t="s">
        <v>137</v>
      </c>
      <c r="AU198" s="22" t="s">
        <v>82</v>
      </c>
    </row>
    <row r="199" spans="2:65" s="11" customFormat="1">
      <c r="B199" s="184"/>
      <c r="D199" s="185" t="s">
        <v>139</v>
      </c>
      <c r="F199" s="187" t="s">
        <v>310</v>
      </c>
      <c r="H199" s="188">
        <v>875.46</v>
      </c>
      <c r="I199" s="189"/>
      <c r="L199" s="184"/>
      <c r="M199" s="190"/>
      <c r="N199" s="191"/>
      <c r="O199" s="191"/>
      <c r="P199" s="191"/>
      <c r="Q199" s="191"/>
      <c r="R199" s="191"/>
      <c r="S199" s="191"/>
      <c r="T199" s="192"/>
      <c r="AT199" s="193" t="s">
        <v>139</v>
      </c>
      <c r="AU199" s="193" t="s">
        <v>82</v>
      </c>
      <c r="AV199" s="11" t="s">
        <v>82</v>
      </c>
      <c r="AW199" s="11" t="s">
        <v>6</v>
      </c>
      <c r="AX199" s="11" t="s">
        <v>75</v>
      </c>
      <c r="AY199" s="193" t="s">
        <v>126</v>
      </c>
    </row>
    <row r="200" spans="2:65" s="1" customFormat="1" ht="22.5" customHeight="1">
      <c r="B200" s="166"/>
      <c r="C200" s="167" t="s">
        <v>311</v>
      </c>
      <c r="D200" s="167" t="s">
        <v>128</v>
      </c>
      <c r="E200" s="168" t="s">
        <v>312</v>
      </c>
      <c r="F200" s="169" t="s">
        <v>313</v>
      </c>
      <c r="G200" s="170" t="s">
        <v>153</v>
      </c>
      <c r="H200" s="171">
        <v>29.181999999999999</v>
      </c>
      <c r="I200" s="172"/>
      <c r="J200" s="173">
        <f>ROUND(I200*H200,2)</f>
        <v>0</v>
      </c>
      <c r="K200" s="169" t="s">
        <v>132</v>
      </c>
      <c r="L200" s="38"/>
      <c r="M200" s="174" t="s">
        <v>5</v>
      </c>
      <c r="N200" s="175" t="s">
        <v>41</v>
      </c>
      <c r="O200" s="39"/>
      <c r="P200" s="176">
        <f>O200*H200</f>
        <v>0</v>
      </c>
      <c r="Q200" s="176">
        <v>0</v>
      </c>
      <c r="R200" s="176">
        <f>Q200*H200</f>
        <v>0</v>
      </c>
      <c r="S200" s="176">
        <v>0</v>
      </c>
      <c r="T200" s="177">
        <f>S200*H200</f>
        <v>0</v>
      </c>
      <c r="AR200" s="22" t="s">
        <v>133</v>
      </c>
      <c r="AT200" s="22" t="s">
        <v>128</v>
      </c>
      <c r="AU200" s="22" t="s">
        <v>82</v>
      </c>
      <c r="AY200" s="22" t="s">
        <v>126</v>
      </c>
      <c r="BE200" s="178">
        <f>IF(N200="základní",J200,0)</f>
        <v>0</v>
      </c>
      <c r="BF200" s="178">
        <f>IF(N200="snížená",J200,0)</f>
        <v>0</v>
      </c>
      <c r="BG200" s="178">
        <f>IF(N200="zákl. přenesená",J200,0)</f>
        <v>0</v>
      </c>
      <c r="BH200" s="178">
        <f>IF(N200="sníž. přenesená",J200,0)</f>
        <v>0</v>
      </c>
      <c r="BI200" s="178">
        <f>IF(N200="nulová",J200,0)</f>
        <v>0</v>
      </c>
      <c r="BJ200" s="22" t="s">
        <v>75</v>
      </c>
      <c r="BK200" s="178">
        <f>ROUND(I200*H200,2)</f>
        <v>0</v>
      </c>
      <c r="BL200" s="22" t="s">
        <v>133</v>
      </c>
      <c r="BM200" s="22" t="s">
        <v>314</v>
      </c>
    </row>
    <row r="201" spans="2:65" s="1" customFormat="1">
      <c r="B201" s="38"/>
      <c r="D201" s="179" t="s">
        <v>135</v>
      </c>
      <c r="F201" s="180" t="s">
        <v>315</v>
      </c>
      <c r="I201" s="181"/>
      <c r="L201" s="38"/>
      <c r="M201" s="182"/>
      <c r="N201" s="39"/>
      <c r="O201" s="39"/>
      <c r="P201" s="39"/>
      <c r="Q201" s="39"/>
      <c r="R201" s="39"/>
      <c r="S201" s="39"/>
      <c r="T201" s="67"/>
      <c r="AT201" s="22" t="s">
        <v>135</v>
      </c>
      <c r="AU201" s="22" t="s">
        <v>82</v>
      </c>
    </row>
    <row r="202" spans="2:65" s="1" customFormat="1" ht="72">
      <c r="B202" s="38"/>
      <c r="D202" s="179" t="s">
        <v>137</v>
      </c>
      <c r="F202" s="183" t="s">
        <v>316</v>
      </c>
      <c r="I202" s="181"/>
      <c r="L202" s="38"/>
      <c r="M202" s="182"/>
      <c r="N202" s="39"/>
      <c r="O202" s="39"/>
      <c r="P202" s="39"/>
      <c r="Q202" s="39"/>
      <c r="R202" s="39"/>
      <c r="S202" s="39"/>
      <c r="T202" s="67"/>
      <c r="AT202" s="22" t="s">
        <v>137</v>
      </c>
      <c r="AU202" s="22" t="s">
        <v>82</v>
      </c>
    </row>
    <row r="203" spans="2:65" s="10" customFormat="1" ht="29.85" customHeight="1">
      <c r="B203" s="152"/>
      <c r="D203" s="163" t="s">
        <v>69</v>
      </c>
      <c r="E203" s="164" t="s">
        <v>317</v>
      </c>
      <c r="F203" s="164" t="s">
        <v>318</v>
      </c>
      <c r="I203" s="155"/>
      <c r="J203" s="165">
        <f>BK203</f>
        <v>0</v>
      </c>
      <c r="L203" s="152"/>
      <c r="M203" s="157"/>
      <c r="N203" s="158"/>
      <c r="O203" s="158"/>
      <c r="P203" s="159">
        <f>SUM(P204:P206)</f>
        <v>0</v>
      </c>
      <c r="Q203" s="158"/>
      <c r="R203" s="159">
        <f>SUM(R204:R206)</f>
        <v>0</v>
      </c>
      <c r="S203" s="158"/>
      <c r="T203" s="160">
        <f>SUM(T204:T206)</f>
        <v>0</v>
      </c>
      <c r="AR203" s="153" t="s">
        <v>75</v>
      </c>
      <c r="AT203" s="161" t="s">
        <v>69</v>
      </c>
      <c r="AU203" s="161" t="s">
        <v>75</v>
      </c>
      <c r="AY203" s="153" t="s">
        <v>126</v>
      </c>
      <c r="BK203" s="162">
        <f>SUM(BK204:BK206)</f>
        <v>0</v>
      </c>
    </row>
    <row r="204" spans="2:65" s="1" customFormat="1" ht="22.5" customHeight="1">
      <c r="B204" s="166"/>
      <c r="C204" s="167" t="s">
        <v>319</v>
      </c>
      <c r="D204" s="167" t="s">
        <v>128</v>
      </c>
      <c r="E204" s="168" t="s">
        <v>320</v>
      </c>
      <c r="F204" s="169" t="s">
        <v>321</v>
      </c>
      <c r="G204" s="170" t="s">
        <v>153</v>
      </c>
      <c r="H204" s="171">
        <v>33.731999999999999</v>
      </c>
      <c r="I204" s="172"/>
      <c r="J204" s="173">
        <f>ROUND(I204*H204,2)</f>
        <v>0</v>
      </c>
      <c r="K204" s="169" t="s">
        <v>132</v>
      </c>
      <c r="L204" s="38"/>
      <c r="M204" s="174" t="s">
        <v>5</v>
      </c>
      <c r="N204" s="175" t="s">
        <v>41</v>
      </c>
      <c r="O204" s="39"/>
      <c r="P204" s="176">
        <f>O204*H204</f>
        <v>0</v>
      </c>
      <c r="Q204" s="176">
        <v>0</v>
      </c>
      <c r="R204" s="176">
        <f>Q204*H204</f>
        <v>0</v>
      </c>
      <c r="S204" s="176">
        <v>0</v>
      </c>
      <c r="T204" s="177">
        <f>S204*H204</f>
        <v>0</v>
      </c>
      <c r="AR204" s="22" t="s">
        <v>133</v>
      </c>
      <c r="AT204" s="22" t="s">
        <v>128</v>
      </c>
      <c r="AU204" s="22" t="s">
        <v>82</v>
      </c>
      <c r="AY204" s="22" t="s">
        <v>126</v>
      </c>
      <c r="BE204" s="178">
        <f>IF(N204="základní",J204,0)</f>
        <v>0</v>
      </c>
      <c r="BF204" s="178">
        <f>IF(N204="snížená",J204,0)</f>
        <v>0</v>
      </c>
      <c r="BG204" s="178">
        <f>IF(N204="zákl. přenesená",J204,0)</f>
        <v>0</v>
      </c>
      <c r="BH204" s="178">
        <f>IF(N204="sníž. přenesená",J204,0)</f>
        <v>0</v>
      </c>
      <c r="BI204" s="178">
        <f>IF(N204="nulová",J204,0)</f>
        <v>0</v>
      </c>
      <c r="BJ204" s="22" t="s">
        <v>75</v>
      </c>
      <c r="BK204" s="178">
        <f>ROUND(I204*H204,2)</f>
        <v>0</v>
      </c>
      <c r="BL204" s="22" t="s">
        <v>133</v>
      </c>
      <c r="BM204" s="22" t="s">
        <v>322</v>
      </c>
    </row>
    <row r="205" spans="2:65" s="1" customFormat="1" ht="36">
      <c r="B205" s="38"/>
      <c r="D205" s="179" t="s">
        <v>135</v>
      </c>
      <c r="F205" s="180" t="s">
        <v>323</v>
      </c>
      <c r="I205" s="181"/>
      <c r="L205" s="38"/>
      <c r="M205" s="182"/>
      <c r="N205" s="39"/>
      <c r="O205" s="39"/>
      <c r="P205" s="39"/>
      <c r="Q205" s="39"/>
      <c r="R205" s="39"/>
      <c r="S205" s="39"/>
      <c r="T205" s="67"/>
      <c r="AT205" s="22" t="s">
        <v>135</v>
      </c>
      <c r="AU205" s="22" t="s">
        <v>82</v>
      </c>
    </row>
    <row r="206" spans="2:65" s="1" customFormat="1" ht="72">
      <c r="B206" s="38"/>
      <c r="D206" s="179" t="s">
        <v>137</v>
      </c>
      <c r="F206" s="183" t="s">
        <v>324</v>
      </c>
      <c r="I206" s="181"/>
      <c r="L206" s="38"/>
      <c r="M206" s="182"/>
      <c r="N206" s="39"/>
      <c r="O206" s="39"/>
      <c r="P206" s="39"/>
      <c r="Q206" s="39"/>
      <c r="R206" s="39"/>
      <c r="S206" s="39"/>
      <c r="T206" s="67"/>
      <c r="AT206" s="22" t="s">
        <v>137</v>
      </c>
      <c r="AU206" s="22" t="s">
        <v>82</v>
      </c>
    </row>
    <row r="207" spans="2:65" s="10" customFormat="1" ht="37.35" customHeight="1">
      <c r="B207" s="152"/>
      <c r="D207" s="153" t="s">
        <v>69</v>
      </c>
      <c r="E207" s="154" t="s">
        <v>325</v>
      </c>
      <c r="F207" s="154" t="s">
        <v>326</v>
      </c>
      <c r="I207" s="155"/>
      <c r="J207" s="156">
        <f>BK207</f>
        <v>0</v>
      </c>
      <c r="L207" s="152"/>
      <c r="M207" s="157"/>
      <c r="N207" s="158"/>
      <c r="O207" s="158"/>
      <c r="P207" s="159">
        <f>P208+P232+P244+P254+P256+P265+P376+P406+P473+P489</f>
        <v>0</v>
      </c>
      <c r="Q207" s="158"/>
      <c r="R207" s="159">
        <f>R208+R232+R244+R254+R256+R265+R376+R406+R473+R489</f>
        <v>28.809040001505</v>
      </c>
      <c r="S207" s="158"/>
      <c r="T207" s="160">
        <f>T208+T232+T244+T254+T256+T265+T376+T406+T473+T489</f>
        <v>3.1380879999999998</v>
      </c>
      <c r="AR207" s="153" t="s">
        <v>82</v>
      </c>
      <c r="AT207" s="161" t="s">
        <v>69</v>
      </c>
      <c r="AU207" s="161" t="s">
        <v>70</v>
      </c>
      <c r="AY207" s="153" t="s">
        <v>126</v>
      </c>
      <c r="BK207" s="162">
        <f>BK208+BK232+BK244+BK254+BK256+BK265+BK376+BK406+BK473+BK489</f>
        <v>0</v>
      </c>
    </row>
    <row r="208" spans="2:65" s="10" customFormat="1" ht="19.95" customHeight="1">
      <c r="B208" s="152"/>
      <c r="D208" s="163" t="s">
        <v>69</v>
      </c>
      <c r="E208" s="164" t="s">
        <v>327</v>
      </c>
      <c r="F208" s="164" t="s">
        <v>328</v>
      </c>
      <c r="I208" s="155"/>
      <c r="J208" s="165">
        <f>BK208</f>
        <v>0</v>
      </c>
      <c r="L208" s="152"/>
      <c r="M208" s="157"/>
      <c r="N208" s="158"/>
      <c r="O208" s="158"/>
      <c r="P208" s="159">
        <f>SUM(P209:P231)</f>
        <v>0</v>
      </c>
      <c r="Q208" s="158"/>
      <c r="R208" s="159">
        <f>SUM(R209:R231)</f>
        <v>1.0101449999999998</v>
      </c>
      <c r="S208" s="158"/>
      <c r="T208" s="160">
        <f>SUM(T209:T231)</f>
        <v>1.8291920000000002</v>
      </c>
      <c r="AR208" s="153" t="s">
        <v>82</v>
      </c>
      <c r="AT208" s="161" t="s">
        <v>69</v>
      </c>
      <c r="AU208" s="161" t="s">
        <v>75</v>
      </c>
      <c r="AY208" s="153" t="s">
        <v>126</v>
      </c>
      <c r="BK208" s="162">
        <f>SUM(BK209:BK231)</f>
        <v>0</v>
      </c>
    </row>
    <row r="209" spans="2:65" s="1" customFormat="1" ht="22.5" customHeight="1">
      <c r="B209" s="166"/>
      <c r="C209" s="167" t="s">
        <v>329</v>
      </c>
      <c r="D209" s="167" t="s">
        <v>128</v>
      </c>
      <c r="E209" s="168" t="s">
        <v>330</v>
      </c>
      <c r="F209" s="169" t="s">
        <v>331</v>
      </c>
      <c r="G209" s="170" t="s">
        <v>167</v>
      </c>
      <c r="H209" s="171">
        <v>64</v>
      </c>
      <c r="I209" s="172"/>
      <c r="J209" s="173">
        <f>ROUND(I209*H209,2)</f>
        <v>0</v>
      </c>
      <c r="K209" s="169" t="s">
        <v>132</v>
      </c>
      <c r="L209" s="38"/>
      <c r="M209" s="174" t="s">
        <v>5</v>
      </c>
      <c r="N209" s="175" t="s">
        <v>41</v>
      </c>
      <c r="O209" s="39"/>
      <c r="P209" s="176">
        <f>O209*H209</f>
        <v>0</v>
      </c>
      <c r="Q209" s="176">
        <v>0</v>
      </c>
      <c r="R209" s="176">
        <f>Q209*H209</f>
        <v>0</v>
      </c>
      <c r="S209" s="176">
        <v>1.4E-2</v>
      </c>
      <c r="T209" s="177">
        <f>S209*H209</f>
        <v>0.89600000000000002</v>
      </c>
      <c r="AR209" s="22" t="s">
        <v>236</v>
      </c>
      <c r="AT209" s="22" t="s">
        <v>128</v>
      </c>
      <c r="AU209" s="22" t="s">
        <v>82</v>
      </c>
      <c r="AY209" s="22" t="s">
        <v>126</v>
      </c>
      <c r="BE209" s="178">
        <f>IF(N209="základní",J209,0)</f>
        <v>0</v>
      </c>
      <c r="BF209" s="178">
        <f>IF(N209="snížená",J209,0)</f>
        <v>0</v>
      </c>
      <c r="BG209" s="178">
        <f>IF(N209="zákl. přenesená",J209,0)</f>
        <v>0</v>
      </c>
      <c r="BH209" s="178">
        <f>IF(N209="sníž. přenesená",J209,0)</f>
        <v>0</v>
      </c>
      <c r="BI209" s="178">
        <f>IF(N209="nulová",J209,0)</f>
        <v>0</v>
      </c>
      <c r="BJ209" s="22" t="s">
        <v>75</v>
      </c>
      <c r="BK209" s="178">
        <f>ROUND(I209*H209,2)</f>
        <v>0</v>
      </c>
      <c r="BL209" s="22" t="s">
        <v>236</v>
      </c>
      <c r="BM209" s="22" t="s">
        <v>332</v>
      </c>
    </row>
    <row r="210" spans="2:65" s="1" customFormat="1">
      <c r="B210" s="38"/>
      <c r="D210" s="185" t="s">
        <v>135</v>
      </c>
      <c r="F210" s="197" t="s">
        <v>333</v>
      </c>
      <c r="I210" s="181"/>
      <c r="L210" s="38"/>
      <c r="M210" s="182"/>
      <c r="N210" s="39"/>
      <c r="O210" s="39"/>
      <c r="P210" s="39"/>
      <c r="Q210" s="39"/>
      <c r="R210" s="39"/>
      <c r="S210" s="39"/>
      <c r="T210" s="67"/>
      <c r="AT210" s="22" t="s">
        <v>135</v>
      </c>
      <c r="AU210" s="22" t="s">
        <v>82</v>
      </c>
    </row>
    <row r="211" spans="2:65" s="1" customFormat="1" ht="22.5" customHeight="1">
      <c r="B211" s="166"/>
      <c r="C211" s="167" t="s">
        <v>334</v>
      </c>
      <c r="D211" s="167" t="s">
        <v>128</v>
      </c>
      <c r="E211" s="168" t="s">
        <v>335</v>
      </c>
      <c r="F211" s="169" t="s">
        <v>336</v>
      </c>
      <c r="G211" s="170" t="s">
        <v>167</v>
      </c>
      <c r="H211" s="171">
        <v>64</v>
      </c>
      <c r="I211" s="172"/>
      <c r="J211" s="173">
        <f>ROUND(I211*H211,2)</f>
        <v>0</v>
      </c>
      <c r="K211" s="169" t="s">
        <v>132</v>
      </c>
      <c r="L211" s="38"/>
      <c r="M211" s="174" t="s">
        <v>5</v>
      </c>
      <c r="N211" s="175" t="s">
        <v>41</v>
      </c>
      <c r="O211" s="39"/>
      <c r="P211" s="176">
        <f>O211*H211</f>
        <v>0</v>
      </c>
      <c r="Q211" s="176">
        <v>0</v>
      </c>
      <c r="R211" s="176">
        <f>Q211*H211</f>
        <v>0</v>
      </c>
      <c r="S211" s="176">
        <v>6.0000000000000001E-3</v>
      </c>
      <c r="T211" s="177">
        <f>S211*H211</f>
        <v>0.38400000000000001</v>
      </c>
      <c r="AR211" s="22" t="s">
        <v>236</v>
      </c>
      <c r="AT211" s="22" t="s">
        <v>128</v>
      </c>
      <c r="AU211" s="22" t="s">
        <v>82</v>
      </c>
      <c r="AY211" s="22" t="s">
        <v>126</v>
      </c>
      <c r="BE211" s="178">
        <f>IF(N211="základní",J211,0)</f>
        <v>0</v>
      </c>
      <c r="BF211" s="178">
        <f>IF(N211="snížená",J211,0)</f>
        <v>0</v>
      </c>
      <c r="BG211" s="178">
        <f>IF(N211="zákl. přenesená",J211,0)</f>
        <v>0</v>
      </c>
      <c r="BH211" s="178">
        <f>IF(N211="sníž. přenesená",J211,0)</f>
        <v>0</v>
      </c>
      <c r="BI211" s="178">
        <f>IF(N211="nulová",J211,0)</f>
        <v>0</v>
      </c>
      <c r="BJ211" s="22" t="s">
        <v>75</v>
      </c>
      <c r="BK211" s="178">
        <f>ROUND(I211*H211,2)</f>
        <v>0</v>
      </c>
      <c r="BL211" s="22" t="s">
        <v>236</v>
      </c>
      <c r="BM211" s="22" t="s">
        <v>337</v>
      </c>
    </row>
    <row r="212" spans="2:65" s="1" customFormat="1" ht="24">
      <c r="B212" s="38"/>
      <c r="D212" s="185" t="s">
        <v>135</v>
      </c>
      <c r="F212" s="197" t="s">
        <v>338</v>
      </c>
      <c r="I212" s="181"/>
      <c r="L212" s="38"/>
      <c r="M212" s="182"/>
      <c r="N212" s="39"/>
      <c r="O212" s="39"/>
      <c r="P212" s="39"/>
      <c r="Q212" s="39"/>
      <c r="R212" s="39"/>
      <c r="S212" s="39"/>
      <c r="T212" s="67"/>
      <c r="AT212" s="22" t="s">
        <v>135</v>
      </c>
      <c r="AU212" s="22" t="s">
        <v>82</v>
      </c>
    </row>
    <row r="213" spans="2:65" s="1" customFormat="1" ht="31.5" customHeight="1">
      <c r="B213" s="166"/>
      <c r="C213" s="167" t="s">
        <v>339</v>
      </c>
      <c r="D213" s="167" t="s">
        <v>128</v>
      </c>
      <c r="E213" s="168" t="s">
        <v>340</v>
      </c>
      <c r="F213" s="169" t="s">
        <v>341</v>
      </c>
      <c r="G213" s="170" t="s">
        <v>167</v>
      </c>
      <c r="H213" s="171">
        <v>273.99599999999998</v>
      </c>
      <c r="I213" s="172"/>
      <c r="J213" s="173">
        <f>ROUND(I213*H213,2)</f>
        <v>0</v>
      </c>
      <c r="K213" s="169" t="s">
        <v>132</v>
      </c>
      <c r="L213" s="38"/>
      <c r="M213" s="174" t="s">
        <v>5</v>
      </c>
      <c r="N213" s="175" t="s">
        <v>41</v>
      </c>
      <c r="O213" s="39"/>
      <c r="P213" s="176">
        <f>O213*H213</f>
        <v>0</v>
      </c>
      <c r="Q213" s="176">
        <v>0</v>
      </c>
      <c r="R213" s="176">
        <f>Q213*H213</f>
        <v>0</v>
      </c>
      <c r="S213" s="176">
        <v>2E-3</v>
      </c>
      <c r="T213" s="177">
        <f>S213*H213</f>
        <v>0.54799199999999992</v>
      </c>
      <c r="AR213" s="22" t="s">
        <v>236</v>
      </c>
      <c r="AT213" s="22" t="s">
        <v>128</v>
      </c>
      <c r="AU213" s="22" t="s">
        <v>82</v>
      </c>
      <c r="AY213" s="22" t="s">
        <v>126</v>
      </c>
      <c r="BE213" s="178">
        <f>IF(N213="základní",J213,0)</f>
        <v>0</v>
      </c>
      <c r="BF213" s="178">
        <f>IF(N213="snížená",J213,0)</f>
        <v>0</v>
      </c>
      <c r="BG213" s="178">
        <f>IF(N213="zákl. přenesená",J213,0)</f>
        <v>0</v>
      </c>
      <c r="BH213" s="178">
        <f>IF(N213="sníž. přenesená",J213,0)</f>
        <v>0</v>
      </c>
      <c r="BI213" s="178">
        <f>IF(N213="nulová",J213,0)</f>
        <v>0</v>
      </c>
      <c r="BJ213" s="22" t="s">
        <v>75</v>
      </c>
      <c r="BK213" s="178">
        <f>ROUND(I213*H213,2)</f>
        <v>0</v>
      </c>
      <c r="BL213" s="22" t="s">
        <v>236</v>
      </c>
      <c r="BM213" s="22" t="s">
        <v>342</v>
      </c>
    </row>
    <row r="214" spans="2:65" s="1" customFormat="1" ht="24">
      <c r="B214" s="38"/>
      <c r="D214" s="179" t="s">
        <v>135</v>
      </c>
      <c r="F214" s="180" t="s">
        <v>343</v>
      </c>
      <c r="I214" s="181"/>
      <c r="L214" s="38"/>
      <c r="M214" s="182"/>
      <c r="N214" s="39"/>
      <c r="O214" s="39"/>
      <c r="P214" s="39"/>
      <c r="Q214" s="39"/>
      <c r="R214" s="39"/>
      <c r="S214" s="39"/>
      <c r="T214" s="67"/>
      <c r="AT214" s="22" t="s">
        <v>135</v>
      </c>
      <c r="AU214" s="22" t="s">
        <v>82</v>
      </c>
    </row>
    <row r="215" spans="2:65" s="11" customFormat="1">
      <c r="B215" s="184"/>
      <c r="D215" s="179" t="s">
        <v>139</v>
      </c>
      <c r="E215" s="193" t="s">
        <v>5</v>
      </c>
      <c r="F215" s="195" t="s">
        <v>344</v>
      </c>
      <c r="H215" s="196">
        <v>270.99599999999998</v>
      </c>
      <c r="I215" s="189"/>
      <c r="L215" s="184"/>
      <c r="M215" s="190"/>
      <c r="N215" s="191"/>
      <c r="O215" s="191"/>
      <c r="P215" s="191"/>
      <c r="Q215" s="191"/>
      <c r="R215" s="191"/>
      <c r="S215" s="191"/>
      <c r="T215" s="192"/>
      <c r="AT215" s="193" t="s">
        <v>139</v>
      </c>
      <c r="AU215" s="193" t="s">
        <v>82</v>
      </c>
      <c r="AV215" s="11" t="s">
        <v>82</v>
      </c>
      <c r="AW215" s="11" t="s">
        <v>33</v>
      </c>
      <c r="AX215" s="11" t="s">
        <v>70</v>
      </c>
      <c r="AY215" s="193" t="s">
        <v>126</v>
      </c>
    </row>
    <row r="216" spans="2:65" s="12" customFormat="1">
      <c r="B216" s="198"/>
      <c r="D216" s="179" t="s">
        <v>139</v>
      </c>
      <c r="E216" s="199" t="s">
        <v>5</v>
      </c>
      <c r="F216" s="200" t="s">
        <v>345</v>
      </c>
      <c r="H216" s="201" t="s">
        <v>5</v>
      </c>
      <c r="I216" s="202"/>
      <c r="L216" s="198"/>
      <c r="M216" s="203"/>
      <c r="N216" s="204"/>
      <c r="O216" s="204"/>
      <c r="P216" s="204"/>
      <c r="Q216" s="204"/>
      <c r="R216" s="204"/>
      <c r="S216" s="204"/>
      <c r="T216" s="205"/>
      <c r="AT216" s="201" t="s">
        <v>139</v>
      </c>
      <c r="AU216" s="201" t="s">
        <v>82</v>
      </c>
      <c r="AV216" s="12" t="s">
        <v>75</v>
      </c>
      <c r="AW216" s="12" t="s">
        <v>33</v>
      </c>
      <c r="AX216" s="12" t="s">
        <v>70</v>
      </c>
      <c r="AY216" s="201" t="s">
        <v>126</v>
      </c>
    </row>
    <row r="217" spans="2:65" s="11" customFormat="1">
      <c r="B217" s="184"/>
      <c r="D217" s="185" t="s">
        <v>139</v>
      </c>
      <c r="E217" s="186" t="s">
        <v>5</v>
      </c>
      <c r="F217" s="187" t="s">
        <v>346</v>
      </c>
      <c r="H217" s="188">
        <v>3</v>
      </c>
      <c r="I217" s="189"/>
      <c r="L217" s="184"/>
      <c r="M217" s="190"/>
      <c r="N217" s="191"/>
      <c r="O217" s="191"/>
      <c r="P217" s="191"/>
      <c r="Q217" s="191"/>
      <c r="R217" s="191"/>
      <c r="S217" s="191"/>
      <c r="T217" s="192"/>
      <c r="AT217" s="193" t="s">
        <v>139</v>
      </c>
      <c r="AU217" s="193" t="s">
        <v>82</v>
      </c>
      <c r="AV217" s="11" t="s">
        <v>82</v>
      </c>
      <c r="AW217" s="11" t="s">
        <v>33</v>
      </c>
      <c r="AX217" s="11" t="s">
        <v>70</v>
      </c>
      <c r="AY217" s="193" t="s">
        <v>126</v>
      </c>
    </row>
    <row r="218" spans="2:65" s="1" customFormat="1" ht="22.5" customHeight="1">
      <c r="B218" s="166"/>
      <c r="C218" s="167" t="s">
        <v>347</v>
      </c>
      <c r="D218" s="167" t="s">
        <v>128</v>
      </c>
      <c r="E218" s="168" t="s">
        <v>348</v>
      </c>
      <c r="F218" s="169" t="s">
        <v>349</v>
      </c>
      <c r="G218" s="170" t="s">
        <v>167</v>
      </c>
      <c r="H218" s="171">
        <v>292.79599999999999</v>
      </c>
      <c r="I218" s="172"/>
      <c r="J218" s="173">
        <f>ROUND(I218*H218,2)</f>
        <v>0</v>
      </c>
      <c r="K218" s="169" t="s">
        <v>132</v>
      </c>
      <c r="L218" s="38"/>
      <c r="M218" s="174" t="s">
        <v>5</v>
      </c>
      <c r="N218" s="175" t="s">
        <v>41</v>
      </c>
      <c r="O218" s="39"/>
      <c r="P218" s="176">
        <f>O218*H218</f>
        <v>0</v>
      </c>
      <c r="Q218" s="176">
        <v>0</v>
      </c>
      <c r="R218" s="176">
        <f>Q218*H218</f>
        <v>0</v>
      </c>
      <c r="S218" s="176">
        <v>0</v>
      </c>
      <c r="T218" s="177">
        <f>S218*H218</f>
        <v>0</v>
      </c>
      <c r="AR218" s="22" t="s">
        <v>236</v>
      </c>
      <c r="AT218" s="22" t="s">
        <v>128</v>
      </c>
      <c r="AU218" s="22" t="s">
        <v>82</v>
      </c>
      <c r="AY218" s="22" t="s">
        <v>126</v>
      </c>
      <c r="BE218" s="178">
        <f>IF(N218="základní",J218,0)</f>
        <v>0</v>
      </c>
      <c r="BF218" s="178">
        <f>IF(N218="snížená",J218,0)</f>
        <v>0</v>
      </c>
      <c r="BG218" s="178">
        <f>IF(N218="zákl. přenesená",J218,0)</f>
        <v>0</v>
      </c>
      <c r="BH218" s="178">
        <f>IF(N218="sníž. přenesená",J218,0)</f>
        <v>0</v>
      </c>
      <c r="BI218" s="178">
        <f>IF(N218="nulová",J218,0)</f>
        <v>0</v>
      </c>
      <c r="BJ218" s="22" t="s">
        <v>75</v>
      </c>
      <c r="BK218" s="178">
        <f>ROUND(I218*H218,2)</f>
        <v>0</v>
      </c>
      <c r="BL218" s="22" t="s">
        <v>236</v>
      </c>
      <c r="BM218" s="22" t="s">
        <v>350</v>
      </c>
    </row>
    <row r="219" spans="2:65" s="1" customFormat="1" ht="24">
      <c r="B219" s="38"/>
      <c r="D219" s="179" t="s">
        <v>135</v>
      </c>
      <c r="F219" s="180" t="s">
        <v>351</v>
      </c>
      <c r="I219" s="181"/>
      <c r="L219" s="38"/>
      <c r="M219" s="182"/>
      <c r="N219" s="39"/>
      <c r="O219" s="39"/>
      <c r="P219" s="39"/>
      <c r="Q219" s="39"/>
      <c r="R219" s="39"/>
      <c r="S219" s="39"/>
      <c r="T219" s="67"/>
      <c r="AT219" s="22" t="s">
        <v>135</v>
      </c>
      <c r="AU219" s="22" t="s">
        <v>82</v>
      </c>
    </row>
    <row r="220" spans="2:65" s="1" customFormat="1" ht="48">
      <c r="B220" s="38"/>
      <c r="D220" s="179" t="s">
        <v>137</v>
      </c>
      <c r="F220" s="183" t="s">
        <v>352</v>
      </c>
      <c r="I220" s="181"/>
      <c r="L220" s="38"/>
      <c r="M220" s="182"/>
      <c r="N220" s="39"/>
      <c r="O220" s="39"/>
      <c r="P220" s="39"/>
      <c r="Q220" s="39"/>
      <c r="R220" s="39"/>
      <c r="S220" s="39"/>
      <c r="T220" s="67"/>
      <c r="AT220" s="22" t="s">
        <v>137</v>
      </c>
      <c r="AU220" s="22" t="s">
        <v>82</v>
      </c>
    </row>
    <row r="221" spans="2:65" s="11" customFormat="1">
      <c r="B221" s="184"/>
      <c r="D221" s="179" t="s">
        <v>139</v>
      </c>
      <c r="E221" s="193" t="s">
        <v>5</v>
      </c>
      <c r="F221" s="195" t="s">
        <v>353</v>
      </c>
      <c r="H221" s="196">
        <v>281.80900000000003</v>
      </c>
      <c r="I221" s="189"/>
      <c r="L221" s="184"/>
      <c r="M221" s="190"/>
      <c r="N221" s="191"/>
      <c r="O221" s="191"/>
      <c r="P221" s="191"/>
      <c r="Q221" s="191"/>
      <c r="R221" s="191"/>
      <c r="S221" s="191"/>
      <c r="T221" s="192"/>
      <c r="AT221" s="193" t="s">
        <v>139</v>
      </c>
      <c r="AU221" s="193" t="s">
        <v>82</v>
      </c>
      <c r="AV221" s="11" t="s">
        <v>82</v>
      </c>
      <c r="AW221" s="11" t="s">
        <v>33</v>
      </c>
      <c r="AX221" s="11" t="s">
        <v>70</v>
      </c>
      <c r="AY221" s="193" t="s">
        <v>126</v>
      </c>
    </row>
    <row r="222" spans="2:65" s="12" customFormat="1">
      <c r="B222" s="198"/>
      <c r="D222" s="179" t="s">
        <v>139</v>
      </c>
      <c r="E222" s="199" t="s">
        <v>5</v>
      </c>
      <c r="F222" s="200" t="s">
        <v>170</v>
      </c>
      <c r="H222" s="201" t="s">
        <v>5</v>
      </c>
      <c r="I222" s="202"/>
      <c r="L222" s="198"/>
      <c r="M222" s="203"/>
      <c r="N222" s="204"/>
      <c r="O222" s="204"/>
      <c r="P222" s="204"/>
      <c r="Q222" s="204"/>
      <c r="R222" s="204"/>
      <c r="S222" s="204"/>
      <c r="T222" s="205"/>
      <c r="AT222" s="201" t="s">
        <v>139</v>
      </c>
      <c r="AU222" s="201" t="s">
        <v>82</v>
      </c>
      <c r="AV222" s="12" t="s">
        <v>75</v>
      </c>
      <c r="AW222" s="12" t="s">
        <v>33</v>
      </c>
      <c r="AX222" s="12" t="s">
        <v>70</v>
      </c>
      <c r="AY222" s="201" t="s">
        <v>126</v>
      </c>
    </row>
    <row r="223" spans="2:65" s="11" customFormat="1">
      <c r="B223" s="184"/>
      <c r="D223" s="185" t="s">
        <v>139</v>
      </c>
      <c r="E223" s="186" t="s">
        <v>5</v>
      </c>
      <c r="F223" s="187" t="s">
        <v>354</v>
      </c>
      <c r="H223" s="188">
        <v>10.987</v>
      </c>
      <c r="I223" s="189"/>
      <c r="L223" s="184"/>
      <c r="M223" s="190"/>
      <c r="N223" s="191"/>
      <c r="O223" s="191"/>
      <c r="P223" s="191"/>
      <c r="Q223" s="191"/>
      <c r="R223" s="191"/>
      <c r="S223" s="191"/>
      <c r="T223" s="192"/>
      <c r="AT223" s="193" t="s">
        <v>139</v>
      </c>
      <c r="AU223" s="193" t="s">
        <v>82</v>
      </c>
      <c r="AV223" s="11" t="s">
        <v>82</v>
      </c>
      <c r="AW223" s="11" t="s">
        <v>33</v>
      </c>
      <c r="AX223" s="11" t="s">
        <v>70</v>
      </c>
      <c r="AY223" s="193" t="s">
        <v>126</v>
      </c>
    </row>
    <row r="224" spans="2:65" s="1" customFormat="1" ht="22.5" customHeight="1">
      <c r="B224" s="166"/>
      <c r="C224" s="206" t="s">
        <v>355</v>
      </c>
      <c r="D224" s="206" t="s">
        <v>251</v>
      </c>
      <c r="E224" s="207" t="s">
        <v>356</v>
      </c>
      <c r="F224" s="208" t="s">
        <v>357</v>
      </c>
      <c r="G224" s="209" t="s">
        <v>167</v>
      </c>
      <c r="H224" s="210">
        <v>336.71499999999997</v>
      </c>
      <c r="I224" s="211"/>
      <c r="J224" s="212">
        <f>ROUND(I224*H224,2)</f>
        <v>0</v>
      </c>
      <c r="K224" s="208" t="s">
        <v>5</v>
      </c>
      <c r="L224" s="213"/>
      <c r="M224" s="214" t="s">
        <v>5</v>
      </c>
      <c r="N224" s="215" t="s">
        <v>41</v>
      </c>
      <c r="O224" s="39"/>
      <c r="P224" s="176">
        <f>O224*H224</f>
        <v>0</v>
      </c>
      <c r="Q224" s="176">
        <v>3.0000000000000001E-3</v>
      </c>
      <c r="R224" s="176">
        <f>Q224*H224</f>
        <v>1.0101449999999998</v>
      </c>
      <c r="S224" s="176">
        <v>0</v>
      </c>
      <c r="T224" s="177">
        <f>S224*H224</f>
        <v>0</v>
      </c>
      <c r="AR224" s="22" t="s">
        <v>339</v>
      </c>
      <c r="AT224" s="22" t="s">
        <v>251</v>
      </c>
      <c r="AU224" s="22" t="s">
        <v>82</v>
      </c>
      <c r="AY224" s="22" t="s">
        <v>126</v>
      </c>
      <c r="BE224" s="178">
        <f>IF(N224="základní",J224,0)</f>
        <v>0</v>
      </c>
      <c r="BF224" s="178">
        <f>IF(N224="snížená",J224,0)</f>
        <v>0</v>
      </c>
      <c r="BG224" s="178">
        <f>IF(N224="zákl. přenesená",J224,0)</f>
        <v>0</v>
      </c>
      <c r="BH224" s="178">
        <f>IF(N224="sníž. přenesená",J224,0)</f>
        <v>0</v>
      </c>
      <c r="BI224" s="178">
        <f>IF(N224="nulová",J224,0)</f>
        <v>0</v>
      </c>
      <c r="BJ224" s="22" t="s">
        <v>75</v>
      </c>
      <c r="BK224" s="178">
        <f>ROUND(I224*H224,2)</f>
        <v>0</v>
      </c>
      <c r="BL224" s="22" t="s">
        <v>236</v>
      </c>
      <c r="BM224" s="22" t="s">
        <v>358</v>
      </c>
    </row>
    <row r="225" spans="2:65" s="1" customFormat="1">
      <c r="B225" s="38"/>
      <c r="D225" s="179" t="s">
        <v>135</v>
      </c>
      <c r="F225" s="180" t="s">
        <v>359</v>
      </c>
      <c r="I225" s="181"/>
      <c r="L225" s="38"/>
      <c r="M225" s="182"/>
      <c r="N225" s="39"/>
      <c r="O225" s="39"/>
      <c r="P225" s="39"/>
      <c r="Q225" s="39"/>
      <c r="R225" s="39"/>
      <c r="S225" s="39"/>
      <c r="T225" s="67"/>
      <c r="AT225" s="22" t="s">
        <v>135</v>
      </c>
      <c r="AU225" s="22" t="s">
        <v>82</v>
      </c>
    </row>
    <row r="226" spans="2:65" s="11" customFormat="1">
      <c r="B226" s="184"/>
      <c r="D226" s="185" t="s">
        <v>139</v>
      </c>
      <c r="F226" s="187" t="s">
        <v>360</v>
      </c>
      <c r="H226" s="188">
        <v>336.71499999999997</v>
      </c>
      <c r="I226" s="189"/>
      <c r="L226" s="184"/>
      <c r="M226" s="190"/>
      <c r="N226" s="191"/>
      <c r="O226" s="191"/>
      <c r="P226" s="191"/>
      <c r="Q226" s="191"/>
      <c r="R226" s="191"/>
      <c r="S226" s="191"/>
      <c r="T226" s="192"/>
      <c r="AT226" s="193" t="s">
        <v>139</v>
      </c>
      <c r="AU226" s="193" t="s">
        <v>82</v>
      </c>
      <c r="AV226" s="11" t="s">
        <v>82</v>
      </c>
      <c r="AW226" s="11" t="s">
        <v>6</v>
      </c>
      <c r="AX226" s="11" t="s">
        <v>75</v>
      </c>
      <c r="AY226" s="193" t="s">
        <v>126</v>
      </c>
    </row>
    <row r="227" spans="2:65" s="1" customFormat="1" ht="22.5" customHeight="1">
      <c r="B227" s="166"/>
      <c r="C227" s="167" t="s">
        <v>361</v>
      </c>
      <c r="D227" s="167" t="s">
        <v>128</v>
      </c>
      <c r="E227" s="168" t="s">
        <v>362</v>
      </c>
      <c r="F227" s="169" t="s">
        <v>363</v>
      </c>
      <c r="G227" s="170" t="s">
        <v>161</v>
      </c>
      <c r="H227" s="171">
        <v>4</v>
      </c>
      <c r="I227" s="172"/>
      <c r="J227" s="173">
        <f>ROUND(I227*H227,2)</f>
        <v>0</v>
      </c>
      <c r="K227" s="169" t="s">
        <v>132</v>
      </c>
      <c r="L227" s="38"/>
      <c r="M227" s="174" t="s">
        <v>5</v>
      </c>
      <c r="N227" s="175" t="s">
        <v>41</v>
      </c>
      <c r="O227" s="39"/>
      <c r="P227" s="176">
        <f>O227*H227</f>
        <v>0</v>
      </c>
      <c r="Q227" s="176">
        <v>0</v>
      </c>
      <c r="R227" s="176">
        <f>Q227*H227</f>
        <v>0</v>
      </c>
      <c r="S227" s="176">
        <v>2.9999999999999997E-4</v>
      </c>
      <c r="T227" s="177">
        <f>S227*H227</f>
        <v>1.1999999999999999E-3</v>
      </c>
      <c r="AR227" s="22" t="s">
        <v>236</v>
      </c>
      <c r="AT227" s="22" t="s">
        <v>128</v>
      </c>
      <c r="AU227" s="22" t="s">
        <v>82</v>
      </c>
      <c r="AY227" s="22" t="s">
        <v>126</v>
      </c>
      <c r="BE227" s="178">
        <f>IF(N227="základní",J227,0)</f>
        <v>0</v>
      </c>
      <c r="BF227" s="178">
        <f>IF(N227="snížená",J227,0)</f>
        <v>0</v>
      </c>
      <c r="BG227" s="178">
        <f>IF(N227="zákl. přenesená",J227,0)</f>
        <v>0</v>
      </c>
      <c r="BH227" s="178">
        <f>IF(N227="sníž. přenesená",J227,0)</f>
        <v>0</v>
      </c>
      <c r="BI227" s="178">
        <f>IF(N227="nulová",J227,0)</f>
        <v>0</v>
      </c>
      <c r="BJ227" s="22" t="s">
        <v>75</v>
      </c>
      <c r="BK227" s="178">
        <f>ROUND(I227*H227,2)</f>
        <v>0</v>
      </c>
      <c r="BL227" s="22" t="s">
        <v>236</v>
      </c>
      <c r="BM227" s="22" t="s">
        <v>364</v>
      </c>
    </row>
    <row r="228" spans="2:65" s="1" customFormat="1">
      <c r="B228" s="38"/>
      <c r="D228" s="185" t="s">
        <v>135</v>
      </c>
      <c r="F228" s="197" t="s">
        <v>365</v>
      </c>
      <c r="I228" s="181"/>
      <c r="L228" s="38"/>
      <c r="M228" s="182"/>
      <c r="N228" s="39"/>
      <c r="O228" s="39"/>
      <c r="P228" s="39"/>
      <c r="Q228" s="39"/>
      <c r="R228" s="39"/>
      <c r="S228" s="39"/>
      <c r="T228" s="67"/>
      <c r="AT228" s="22" t="s">
        <v>135</v>
      </c>
      <c r="AU228" s="22" t="s">
        <v>82</v>
      </c>
    </row>
    <row r="229" spans="2:65" s="1" customFormat="1" ht="22.5" customHeight="1">
      <c r="B229" s="166"/>
      <c r="C229" s="167" t="s">
        <v>366</v>
      </c>
      <c r="D229" s="167" t="s">
        <v>128</v>
      </c>
      <c r="E229" s="168" t="s">
        <v>367</v>
      </c>
      <c r="F229" s="169" t="s">
        <v>368</v>
      </c>
      <c r="G229" s="170" t="s">
        <v>153</v>
      </c>
      <c r="H229" s="171">
        <v>1.01</v>
      </c>
      <c r="I229" s="172"/>
      <c r="J229" s="173">
        <f>ROUND(I229*H229,2)</f>
        <v>0</v>
      </c>
      <c r="K229" s="169" t="s">
        <v>132</v>
      </c>
      <c r="L229" s="38"/>
      <c r="M229" s="174" t="s">
        <v>5</v>
      </c>
      <c r="N229" s="175" t="s">
        <v>41</v>
      </c>
      <c r="O229" s="39"/>
      <c r="P229" s="176">
        <f>O229*H229</f>
        <v>0</v>
      </c>
      <c r="Q229" s="176">
        <v>0</v>
      </c>
      <c r="R229" s="176">
        <f>Q229*H229</f>
        <v>0</v>
      </c>
      <c r="S229" s="176">
        <v>0</v>
      </c>
      <c r="T229" s="177">
        <f>S229*H229</f>
        <v>0</v>
      </c>
      <c r="AR229" s="22" t="s">
        <v>236</v>
      </c>
      <c r="AT229" s="22" t="s">
        <v>128</v>
      </c>
      <c r="AU229" s="22" t="s">
        <v>82</v>
      </c>
      <c r="AY229" s="22" t="s">
        <v>126</v>
      </c>
      <c r="BE229" s="178">
        <f>IF(N229="základní",J229,0)</f>
        <v>0</v>
      </c>
      <c r="BF229" s="178">
        <f>IF(N229="snížená",J229,0)</f>
        <v>0</v>
      </c>
      <c r="BG229" s="178">
        <f>IF(N229="zákl. přenesená",J229,0)</f>
        <v>0</v>
      </c>
      <c r="BH229" s="178">
        <f>IF(N229="sníž. přenesená",J229,0)</f>
        <v>0</v>
      </c>
      <c r="BI229" s="178">
        <f>IF(N229="nulová",J229,0)</f>
        <v>0</v>
      </c>
      <c r="BJ229" s="22" t="s">
        <v>75</v>
      </c>
      <c r="BK229" s="178">
        <f>ROUND(I229*H229,2)</f>
        <v>0</v>
      </c>
      <c r="BL229" s="22" t="s">
        <v>236</v>
      </c>
      <c r="BM229" s="22" t="s">
        <v>369</v>
      </c>
    </row>
    <row r="230" spans="2:65" s="1" customFormat="1" ht="24">
      <c r="B230" s="38"/>
      <c r="D230" s="179" t="s">
        <v>135</v>
      </c>
      <c r="F230" s="180" t="s">
        <v>370</v>
      </c>
      <c r="I230" s="181"/>
      <c r="L230" s="38"/>
      <c r="M230" s="182"/>
      <c r="N230" s="39"/>
      <c r="O230" s="39"/>
      <c r="P230" s="39"/>
      <c r="Q230" s="39"/>
      <c r="R230" s="39"/>
      <c r="S230" s="39"/>
      <c r="T230" s="67"/>
      <c r="AT230" s="22" t="s">
        <v>135</v>
      </c>
      <c r="AU230" s="22" t="s">
        <v>82</v>
      </c>
    </row>
    <row r="231" spans="2:65" s="1" customFormat="1" ht="108">
      <c r="B231" s="38"/>
      <c r="D231" s="179" t="s">
        <v>137</v>
      </c>
      <c r="F231" s="183" t="s">
        <v>371</v>
      </c>
      <c r="I231" s="181"/>
      <c r="L231" s="38"/>
      <c r="M231" s="182"/>
      <c r="N231" s="39"/>
      <c r="O231" s="39"/>
      <c r="P231" s="39"/>
      <c r="Q231" s="39"/>
      <c r="R231" s="39"/>
      <c r="S231" s="39"/>
      <c r="T231" s="67"/>
      <c r="AT231" s="22" t="s">
        <v>137</v>
      </c>
      <c r="AU231" s="22" t="s">
        <v>82</v>
      </c>
    </row>
    <row r="232" spans="2:65" s="10" customFormat="1" ht="29.85" customHeight="1">
      <c r="B232" s="152"/>
      <c r="D232" s="163" t="s">
        <v>69</v>
      </c>
      <c r="E232" s="164" t="s">
        <v>372</v>
      </c>
      <c r="F232" s="164" t="s">
        <v>373</v>
      </c>
      <c r="I232" s="155"/>
      <c r="J232" s="165">
        <f>BK232</f>
        <v>0</v>
      </c>
      <c r="L232" s="152"/>
      <c r="M232" s="157"/>
      <c r="N232" s="158"/>
      <c r="O232" s="158"/>
      <c r="P232" s="159">
        <f>SUM(P233:P243)</f>
        <v>0</v>
      </c>
      <c r="Q232" s="158"/>
      <c r="R232" s="159">
        <f>SUM(R233:R243)</f>
        <v>1.8570753600000001</v>
      </c>
      <c r="S232" s="158"/>
      <c r="T232" s="160">
        <f>SUM(T233:T243)</f>
        <v>0</v>
      </c>
      <c r="AR232" s="153" t="s">
        <v>82</v>
      </c>
      <c r="AT232" s="161" t="s">
        <v>69</v>
      </c>
      <c r="AU232" s="161" t="s">
        <v>75</v>
      </c>
      <c r="AY232" s="153" t="s">
        <v>126</v>
      </c>
      <c r="BK232" s="162">
        <f>SUM(BK233:BK243)</f>
        <v>0</v>
      </c>
    </row>
    <row r="233" spans="2:65" s="1" customFormat="1" ht="22.5" customHeight="1">
      <c r="B233" s="166"/>
      <c r="C233" s="167" t="s">
        <v>374</v>
      </c>
      <c r="D233" s="167" t="s">
        <v>128</v>
      </c>
      <c r="E233" s="168" t="s">
        <v>375</v>
      </c>
      <c r="F233" s="169" t="s">
        <v>376</v>
      </c>
      <c r="G233" s="170" t="s">
        <v>167</v>
      </c>
      <c r="H233" s="171">
        <v>541.86400000000003</v>
      </c>
      <c r="I233" s="172"/>
      <c r="J233" s="173">
        <f>ROUND(I233*H233,2)</f>
        <v>0</v>
      </c>
      <c r="K233" s="169" t="s">
        <v>132</v>
      </c>
      <c r="L233" s="38"/>
      <c r="M233" s="174" t="s">
        <v>5</v>
      </c>
      <c r="N233" s="175" t="s">
        <v>41</v>
      </c>
      <c r="O233" s="39"/>
      <c r="P233" s="176">
        <f>O233*H233</f>
        <v>0</v>
      </c>
      <c r="Q233" s="176">
        <v>0</v>
      </c>
      <c r="R233" s="176">
        <f>Q233*H233</f>
        <v>0</v>
      </c>
      <c r="S233" s="176">
        <v>0</v>
      </c>
      <c r="T233" s="177">
        <f>S233*H233</f>
        <v>0</v>
      </c>
      <c r="AR233" s="22" t="s">
        <v>236</v>
      </c>
      <c r="AT233" s="22" t="s">
        <v>128</v>
      </c>
      <c r="AU233" s="22" t="s">
        <v>82</v>
      </c>
      <c r="AY233" s="22" t="s">
        <v>126</v>
      </c>
      <c r="BE233" s="178">
        <f>IF(N233="základní",J233,0)</f>
        <v>0</v>
      </c>
      <c r="BF233" s="178">
        <f>IF(N233="snížená",J233,0)</f>
        <v>0</v>
      </c>
      <c r="BG233" s="178">
        <f>IF(N233="zákl. přenesená",J233,0)</f>
        <v>0</v>
      </c>
      <c r="BH233" s="178">
        <f>IF(N233="sníž. přenesená",J233,0)</f>
        <v>0</v>
      </c>
      <c r="BI233" s="178">
        <f>IF(N233="nulová",J233,0)</f>
        <v>0</v>
      </c>
      <c r="BJ233" s="22" t="s">
        <v>75</v>
      </c>
      <c r="BK233" s="178">
        <f>ROUND(I233*H233,2)</f>
        <v>0</v>
      </c>
      <c r="BL233" s="22" t="s">
        <v>236</v>
      </c>
      <c r="BM233" s="22" t="s">
        <v>377</v>
      </c>
    </row>
    <row r="234" spans="2:65" s="1" customFormat="1" ht="24">
      <c r="B234" s="38"/>
      <c r="D234" s="179" t="s">
        <v>135</v>
      </c>
      <c r="F234" s="180" t="s">
        <v>378</v>
      </c>
      <c r="I234" s="181"/>
      <c r="L234" s="38"/>
      <c r="M234" s="182"/>
      <c r="N234" s="39"/>
      <c r="O234" s="39"/>
      <c r="P234" s="39"/>
      <c r="Q234" s="39"/>
      <c r="R234" s="39"/>
      <c r="S234" s="39"/>
      <c r="T234" s="67"/>
      <c r="AT234" s="22" t="s">
        <v>135</v>
      </c>
      <c r="AU234" s="22" t="s">
        <v>82</v>
      </c>
    </row>
    <row r="235" spans="2:65" s="1" customFormat="1" ht="60">
      <c r="B235" s="38"/>
      <c r="D235" s="179" t="s">
        <v>137</v>
      </c>
      <c r="F235" s="183" t="s">
        <v>379</v>
      </c>
      <c r="I235" s="181"/>
      <c r="L235" s="38"/>
      <c r="M235" s="182"/>
      <c r="N235" s="39"/>
      <c r="O235" s="39"/>
      <c r="P235" s="39"/>
      <c r="Q235" s="39"/>
      <c r="R235" s="39"/>
      <c r="S235" s="39"/>
      <c r="T235" s="67"/>
      <c r="AT235" s="22" t="s">
        <v>137</v>
      </c>
      <c r="AU235" s="22" t="s">
        <v>82</v>
      </c>
    </row>
    <row r="236" spans="2:65" s="11" customFormat="1">
      <c r="B236" s="184"/>
      <c r="D236" s="179" t="s">
        <v>139</v>
      </c>
      <c r="E236" s="193" t="s">
        <v>5</v>
      </c>
      <c r="F236" s="195" t="s">
        <v>380</v>
      </c>
      <c r="H236" s="196">
        <v>494.964</v>
      </c>
      <c r="I236" s="189"/>
      <c r="L236" s="184"/>
      <c r="M236" s="190"/>
      <c r="N236" s="191"/>
      <c r="O236" s="191"/>
      <c r="P236" s="191"/>
      <c r="Q236" s="191"/>
      <c r="R236" s="191"/>
      <c r="S236" s="191"/>
      <c r="T236" s="192"/>
      <c r="AT236" s="193" t="s">
        <v>139</v>
      </c>
      <c r="AU236" s="193" t="s">
        <v>82</v>
      </c>
      <c r="AV236" s="11" t="s">
        <v>82</v>
      </c>
      <c r="AW236" s="11" t="s">
        <v>33</v>
      </c>
      <c r="AX236" s="11" t="s">
        <v>70</v>
      </c>
      <c r="AY236" s="193" t="s">
        <v>126</v>
      </c>
    </row>
    <row r="237" spans="2:65" s="11" customFormat="1">
      <c r="B237" s="184"/>
      <c r="D237" s="185" t="s">
        <v>139</v>
      </c>
      <c r="E237" s="186" t="s">
        <v>5</v>
      </c>
      <c r="F237" s="187" t="s">
        <v>381</v>
      </c>
      <c r="H237" s="188">
        <v>46.9</v>
      </c>
      <c r="I237" s="189"/>
      <c r="L237" s="184"/>
      <c r="M237" s="190"/>
      <c r="N237" s="191"/>
      <c r="O237" s="191"/>
      <c r="P237" s="191"/>
      <c r="Q237" s="191"/>
      <c r="R237" s="191"/>
      <c r="S237" s="191"/>
      <c r="T237" s="192"/>
      <c r="AT237" s="193" t="s">
        <v>139</v>
      </c>
      <c r="AU237" s="193" t="s">
        <v>82</v>
      </c>
      <c r="AV237" s="11" t="s">
        <v>82</v>
      </c>
      <c r="AW237" s="11" t="s">
        <v>33</v>
      </c>
      <c r="AX237" s="11" t="s">
        <v>70</v>
      </c>
      <c r="AY237" s="193" t="s">
        <v>126</v>
      </c>
    </row>
    <row r="238" spans="2:65" s="1" customFormat="1" ht="22.5" customHeight="1">
      <c r="B238" s="166"/>
      <c r="C238" s="206" t="s">
        <v>382</v>
      </c>
      <c r="D238" s="206" t="s">
        <v>251</v>
      </c>
      <c r="E238" s="207" t="s">
        <v>383</v>
      </c>
      <c r="F238" s="208" t="s">
        <v>384</v>
      </c>
      <c r="G238" s="209" t="s">
        <v>167</v>
      </c>
      <c r="H238" s="210">
        <v>552.70100000000002</v>
      </c>
      <c r="I238" s="211"/>
      <c r="J238" s="212">
        <f>ROUND(I238*H238,2)</f>
        <v>0</v>
      </c>
      <c r="K238" s="208" t="s">
        <v>132</v>
      </c>
      <c r="L238" s="213"/>
      <c r="M238" s="214" t="s">
        <v>5</v>
      </c>
      <c r="N238" s="215" t="s">
        <v>41</v>
      </c>
      <c r="O238" s="39"/>
      <c r="P238" s="176">
        <f>O238*H238</f>
        <v>0</v>
      </c>
      <c r="Q238" s="176">
        <v>3.3600000000000001E-3</v>
      </c>
      <c r="R238" s="176">
        <f>Q238*H238</f>
        <v>1.8570753600000001</v>
      </c>
      <c r="S238" s="176">
        <v>0</v>
      </c>
      <c r="T238" s="177">
        <f>S238*H238</f>
        <v>0</v>
      </c>
      <c r="AR238" s="22" t="s">
        <v>339</v>
      </c>
      <c r="AT238" s="22" t="s">
        <v>251</v>
      </c>
      <c r="AU238" s="22" t="s">
        <v>82</v>
      </c>
      <c r="AY238" s="22" t="s">
        <v>126</v>
      </c>
      <c r="BE238" s="178">
        <f>IF(N238="základní",J238,0)</f>
        <v>0</v>
      </c>
      <c r="BF238" s="178">
        <f>IF(N238="snížená",J238,0)</f>
        <v>0</v>
      </c>
      <c r="BG238" s="178">
        <f>IF(N238="zákl. přenesená",J238,0)</f>
        <v>0</v>
      </c>
      <c r="BH238" s="178">
        <f>IF(N238="sníž. přenesená",J238,0)</f>
        <v>0</v>
      </c>
      <c r="BI238" s="178">
        <f>IF(N238="nulová",J238,0)</f>
        <v>0</v>
      </c>
      <c r="BJ238" s="22" t="s">
        <v>75</v>
      </c>
      <c r="BK238" s="178">
        <f>ROUND(I238*H238,2)</f>
        <v>0</v>
      </c>
      <c r="BL238" s="22" t="s">
        <v>236</v>
      </c>
      <c r="BM238" s="22" t="s">
        <v>385</v>
      </c>
    </row>
    <row r="239" spans="2:65" s="1" customFormat="1">
      <c r="B239" s="38"/>
      <c r="D239" s="179" t="s">
        <v>135</v>
      </c>
      <c r="F239" s="180" t="s">
        <v>386</v>
      </c>
      <c r="I239" s="181"/>
      <c r="L239" s="38"/>
      <c r="M239" s="182"/>
      <c r="N239" s="39"/>
      <c r="O239" s="39"/>
      <c r="P239" s="39"/>
      <c r="Q239" s="39"/>
      <c r="R239" s="39"/>
      <c r="S239" s="39"/>
      <c r="T239" s="67"/>
      <c r="AT239" s="22" t="s">
        <v>135</v>
      </c>
      <c r="AU239" s="22" t="s">
        <v>82</v>
      </c>
    </row>
    <row r="240" spans="2:65" s="11" customFormat="1">
      <c r="B240" s="184"/>
      <c r="D240" s="185" t="s">
        <v>139</v>
      </c>
      <c r="F240" s="187" t="s">
        <v>387</v>
      </c>
      <c r="H240" s="188">
        <v>552.70100000000002</v>
      </c>
      <c r="I240" s="189"/>
      <c r="L240" s="184"/>
      <c r="M240" s="190"/>
      <c r="N240" s="191"/>
      <c r="O240" s="191"/>
      <c r="P240" s="191"/>
      <c r="Q240" s="191"/>
      <c r="R240" s="191"/>
      <c r="S240" s="191"/>
      <c r="T240" s="192"/>
      <c r="AT240" s="193" t="s">
        <v>139</v>
      </c>
      <c r="AU240" s="193" t="s">
        <v>82</v>
      </c>
      <c r="AV240" s="11" t="s">
        <v>82</v>
      </c>
      <c r="AW240" s="11" t="s">
        <v>6</v>
      </c>
      <c r="AX240" s="11" t="s">
        <v>75</v>
      </c>
      <c r="AY240" s="193" t="s">
        <v>126</v>
      </c>
    </row>
    <row r="241" spans="2:65" s="1" customFormat="1" ht="22.5" customHeight="1">
      <c r="B241" s="166"/>
      <c r="C241" s="167" t="s">
        <v>388</v>
      </c>
      <c r="D241" s="167" t="s">
        <v>128</v>
      </c>
      <c r="E241" s="168" t="s">
        <v>389</v>
      </c>
      <c r="F241" s="169" t="s">
        <v>390</v>
      </c>
      <c r="G241" s="170" t="s">
        <v>153</v>
      </c>
      <c r="H241" s="171">
        <v>1.857</v>
      </c>
      <c r="I241" s="172"/>
      <c r="J241" s="173">
        <f>ROUND(I241*H241,2)</f>
        <v>0</v>
      </c>
      <c r="K241" s="169" t="s">
        <v>132</v>
      </c>
      <c r="L241" s="38"/>
      <c r="M241" s="174" t="s">
        <v>5</v>
      </c>
      <c r="N241" s="175" t="s">
        <v>41</v>
      </c>
      <c r="O241" s="39"/>
      <c r="P241" s="176">
        <f>O241*H241</f>
        <v>0</v>
      </c>
      <c r="Q241" s="176">
        <v>0</v>
      </c>
      <c r="R241" s="176">
        <f>Q241*H241</f>
        <v>0</v>
      </c>
      <c r="S241" s="176">
        <v>0</v>
      </c>
      <c r="T241" s="177">
        <f>S241*H241</f>
        <v>0</v>
      </c>
      <c r="AR241" s="22" t="s">
        <v>236</v>
      </c>
      <c r="AT241" s="22" t="s">
        <v>128</v>
      </c>
      <c r="AU241" s="22" t="s">
        <v>82</v>
      </c>
      <c r="AY241" s="22" t="s">
        <v>126</v>
      </c>
      <c r="BE241" s="178">
        <f>IF(N241="základní",J241,0)</f>
        <v>0</v>
      </c>
      <c r="BF241" s="178">
        <f>IF(N241="snížená",J241,0)</f>
        <v>0</v>
      </c>
      <c r="BG241" s="178">
        <f>IF(N241="zákl. přenesená",J241,0)</f>
        <v>0</v>
      </c>
      <c r="BH241" s="178">
        <f>IF(N241="sníž. přenesená",J241,0)</f>
        <v>0</v>
      </c>
      <c r="BI241" s="178">
        <f>IF(N241="nulová",J241,0)</f>
        <v>0</v>
      </c>
      <c r="BJ241" s="22" t="s">
        <v>75</v>
      </c>
      <c r="BK241" s="178">
        <f>ROUND(I241*H241,2)</f>
        <v>0</v>
      </c>
      <c r="BL241" s="22" t="s">
        <v>236</v>
      </c>
      <c r="BM241" s="22" t="s">
        <v>391</v>
      </c>
    </row>
    <row r="242" spans="2:65" s="1" customFormat="1" ht="24">
      <c r="B242" s="38"/>
      <c r="D242" s="179" t="s">
        <v>135</v>
      </c>
      <c r="F242" s="180" t="s">
        <v>392</v>
      </c>
      <c r="I242" s="181"/>
      <c r="L242" s="38"/>
      <c r="M242" s="182"/>
      <c r="N242" s="39"/>
      <c r="O242" s="39"/>
      <c r="P242" s="39"/>
      <c r="Q242" s="39"/>
      <c r="R242" s="39"/>
      <c r="S242" s="39"/>
      <c r="T242" s="67"/>
      <c r="AT242" s="22" t="s">
        <v>135</v>
      </c>
      <c r="AU242" s="22" t="s">
        <v>82</v>
      </c>
    </row>
    <row r="243" spans="2:65" s="1" customFormat="1" ht="108">
      <c r="B243" s="38"/>
      <c r="D243" s="179" t="s">
        <v>137</v>
      </c>
      <c r="F243" s="183" t="s">
        <v>393</v>
      </c>
      <c r="I243" s="181"/>
      <c r="L243" s="38"/>
      <c r="M243" s="182"/>
      <c r="N243" s="39"/>
      <c r="O243" s="39"/>
      <c r="P243" s="39"/>
      <c r="Q243" s="39"/>
      <c r="R243" s="39"/>
      <c r="S243" s="39"/>
      <c r="T243" s="67"/>
      <c r="AT243" s="22" t="s">
        <v>137</v>
      </c>
      <c r="AU243" s="22" t="s">
        <v>82</v>
      </c>
    </row>
    <row r="244" spans="2:65" s="10" customFormat="1" ht="29.85" customHeight="1">
      <c r="B244" s="152"/>
      <c r="D244" s="163" t="s">
        <v>69</v>
      </c>
      <c r="E244" s="164" t="s">
        <v>394</v>
      </c>
      <c r="F244" s="164" t="s">
        <v>395</v>
      </c>
      <c r="I244" s="155"/>
      <c r="J244" s="165">
        <f>BK244</f>
        <v>0</v>
      </c>
      <c r="L244" s="152"/>
      <c r="M244" s="157"/>
      <c r="N244" s="158"/>
      <c r="O244" s="158"/>
      <c r="P244" s="159">
        <f>SUM(P245:P253)</f>
        <v>0</v>
      </c>
      <c r="Q244" s="158"/>
      <c r="R244" s="159">
        <f>SUM(R245:R253)</f>
        <v>1.5982E-2</v>
      </c>
      <c r="S244" s="158"/>
      <c r="T244" s="160">
        <f>SUM(T245:T253)</f>
        <v>0</v>
      </c>
      <c r="AR244" s="153" t="s">
        <v>82</v>
      </c>
      <c r="AT244" s="161" t="s">
        <v>69</v>
      </c>
      <c r="AU244" s="161" t="s">
        <v>75</v>
      </c>
      <c r="AY244" s="153" t="s">
        <v>126</v>
      </c>
      <c r="BK244" s="162">
        <f>SUM(BK245:BK253)</f>
        <v>0</v>
      </c>
    </row>
    <row r="245" spans="2:65" s="1" customFormat="1" ht="22.5" customHeight="1">
      <c r="B245" s="166"/>
      <c r="C245" s="167" t="s">
        <v>396</v>
      </c>
      <c r="D245" s="167" t="s">
        <v>128</v>
      </c>
      <c r="E245" s="168" t="s">
        <v>397</v>
      </c>
      <c r="F245" s="169" t="s">
        <v>398</v>
      </c>
      <c r="G245" s="170" t="s">
        <v>245</v>
      </c>
      <c r="H245" s="171">
        <v>2.5</v>
      </c>
      <c r="I245" s="172"/>
      <c r="J245" s="173">
        <f>ROUND(I245*H245,2)</f>
        <v>0</v>
      </c>
      <c r="K245" s="169" t="s">
        <v>132</v>
      </c>
      <c r="L245" s="38"/>
      <c r="M245" s="174" t="s">
        <v>5</v>
      </c>
      <c r="N245" s="175" t="s">
        <v>41</v>
      </c>
      <c r="O245" s="39"/>
      <c r="P245" s="176">
        <f>O245*H245</f>
        <v>0</v>
      </c>
      <c r="Q245" s="176">
        <v>1.7656E-3</v>
      </c>
      <c r="R245" s="176">
        <f>Q245*H245</f>
        <v>4.4139999999999995E-3</v>
      </c>
      <c r="S245" s="176">
        <v>0</v>
      </c>
      <c r="T245" s="177">
        <f>S245*H245</f>
        <v>0</v>
      </c>
      <c r="AR245" s="22" t="s">
        <v>236</v>
      </c>
      <c r="AT245" s="22" t="s">
        <v>128</v>
      </c>
      <c r="AU245" s="22" t="s">
        <v>82</v>
      </c>
      <c r="AY245" s="22" t="s">
        <v>126</v>
      </c>
      <c r="BE245" s="178">
        <f>IF(N245="základní",J245,0)</f>
        <v>0</v>
      </c>
      <c r="BF245" s="178">
        <f>IF(N245="snížená",J245,0)</f>
        <v>0</v>
      </c>
      <c r="BG245" s="178">
        <f>IF(N245="zákl. přenesená",J245,0)</f>
        <v>0</v>
      </c>
      <c r="BH245" s="178">
        <f>IF(N245="sníž. přenesená",J245,0)</f>
        <v>0</v>
      </c>
      <c r="BI245" s="178">
        <f>IF(N245="nulová",J245,0)</f>
        <v>0</v>
      </c>
      <c r="BJ245" s="22" t="s">
        <v>75</v>
      </c>
      <c r="BK245" s="178">
        <f>ROUND(I245*H245,2)</f>
        <v>0</v>
      </c>
      <c r="BL245" s="22" t="s">
        <v>236</v>
      </c>
      <c r="BM245" s="22" t="s">
        <v>399</v>
      </c>
    </row>
    <row r="246" spans="2:65" s="1" customFormat="1">
      <c r="B246" s="38"/>
      <c r="D246" s="179" t="s">
        <v>135</v>
      </c>
      <c r="F246" s="180" t="s">
        <v>400</v>
      </c>
      <c r="I246" s="181"/>
      <c r="L246" s="38"/>
      <c r="M246" s="182"/>
      <c r="N246" s="39"/>
      <c r="O246" s="39"/>
      <c r="P246" s="39"/>
      <c r="Q246" s="39"/>
      <c r="R246" s="39"/>
      <c r="S246" s="39"/>
      <c r="T246" s="67"/>
      <c r="AT246" s="22" t="s">
        <v>135</v>
      </c>
      <c r="AU246" s="22" t="s">
        <v>82</v>
      </c>
    </row>
    <row r="247" spans="2:65" s="1" customFormat="1" ht="72">
      <c r="B247" s="38"/>
      <c r="D247" s="185" t="s">
        <v>137</v>
      </c>
      <c r="F247" s="194" t="s">
        <v>401</v>
      </c>
      <c r="I247" s="181"/>
      <c r="L247" s="38"/>
      <c r="M247" s="182"/>
      <c r="N247" s="39"/>
      <c r="O247" s="39"/>
      <c r="P247" s="39"/>
      <c r="Q247" s="39"/>
      <c r="R247" s="39"/>
      <c r="S247" s="39"/>
      <c r="T247" s="67"/>
      <c r="AT247" s="22" t="s">
        <v>137</v>
      </c>
      <c r="AU247" s="22" t="s">
        <v>82</v>
      </c>
    </row>
    <row r="248" spans="2:65" s="1" customFormat="1" ht="22.5" customHeight="1">
      <c r="B248" s="166"/>
      <c r="C248" s="167" t="s">
        <v>402</v>
      </c>
      <c r="D248" s="167" t="s">
        <v>128</v>
      </c>
      <c r="E248" s="168" t="s">
        <v>403</v>
      </c>
      <c r="F248" s="169" t="s">
        <v>404</v>
      </c>
      <c r="G248" s="170" t="s">
        <v>245</v>
      </c>
      <c r="H248" s="171">
        <v>8</v>
      </c>
      <c r="I248" s="172"/>
      <c r="J248" s="173">
        <f>ROUND(I248*H248,2)</f>
        <v>0</v>
      </c>
      <c r="K248" s="169" t="s">
        <v>132</v>
      </c>
      <c r="L248" s="38"/>
      <c r="M248" s="174" t="s">
        <v>5</v>
      </c>
      <c r="N248" s="175" t="s">
        <v>41</v>
      </c>
      <c r="O248" s="39"/>
      <c r="P248" s="176">
        <f>O248*H248</f>
        <v>0</v>
      </c>
      <c r="Q248" s="176">
        <v>1.446E-3</v>
      </c>
      <c r="R248" s="176">
        <f>Q248*H248</f>
        <v>1.1568E-2</v>
      </c>
      <c r="S248" s="176">
        <v>0</v>
      </c>
      <c r="T248" s="177">
        <f>S248*H248</f>
        <v>0</v>
      </c>
      <c r="AR248" s="22" t="s">
        <v>236</v>
      </c>
      <c r="AT248" s="22" t="s">
        <v>128</v>
      </c>
      <c r="AU248" s="22" t="s">
        <v>82</v>
      </c>
      <c r="AY248" s="22" t="s">
        <v>126</v>
      </c>
      <c r="BE248" s="178">
        <f>IF(N248="základní",J248,0)</f>
        <v>0</v>
      </c>
      <c r="BF248" s="178">
        <f>IF(N248="snížená",J248,0)</f>
        <v>0</v>
      </c>
      <c r="BG248" s="178">
        <f>IF(N248="zákl. přenesená",J248,0)</f>
        <v>0</v>
      </c>
      <c r="BH248" s="178">
        <f>IF(N248="sníž. přenesená",J248,0)</f>
        <v>0</v>
      </c>
      <c r="BI248" s="178">
        <f>IF(N248="nulová",J248,0)</f>
        <v>0</v>
      </c>
      <c r="BJ248" s="22" t="s">
        <v>75</v>
      </c>
      <c r="BK248" s="178">
        <f>ROUND(I248*H248,2)</f>
        <v>0</v>
      </c>
      <c r="BL248" s="22" t="s">
        <v>236</v>
      </c>
      <c r="BM248" s="22" t="s">
        <v>405</v>
      </c>
    </row>
    <row r="249" spans="2:65" s="1" customFormat="1">
      <c r="B249" s="38"/>
      <c r="D249" s="179" t="s">
        <v>135</v>
      </c>
      <c r="F249" s="180" t="s">
        <v>406</v>
      </c>
      <c r="I249" s="181"/>
      <c r="L249" s="38"/>
      <c r="M249" s="182"/>
      <c r="N249" s="39"/>
      <c r="O249" s="39"/>
      <c r="P249" s="39"/>
      <c r="Q249" s="39"/>
      <c r="R249" s="39"/>
      <c r="S249" s="39"/>
      <c r="T249" s="67"/>
      <c r="AT249" s="22" t="s">
        <v>135</v>
      </c>
      <c r="AU249" s="22" t="s">
        <v>82</v>
      </c>
    </row>
    <row r="250" spans="2:65" s="1" customFormat="1" ht="72">
      <c r="B250" s="38"/>
      <c r="D250" s="185" t="s">
        <v>137</v>
      </c>
      <c r="F250" s="194" t="s">
        <v>401</v>
      </c>
      <c r="I250" s="181"/>
      <c r="L250" s="38"/>
      <c r="M250" s="182"/>
      <c r="N250" s="39"/>
      <c r="O250" s="39"/>
      <c r="P250" s="39"/>
      <c r="Q250" s="39"/>
      <c r="R250" s="39"/>
      <c r="S250" s="39"/>
      <c r="T250" s="67"/>
      <c r="AT250" s="22" t="s">
        <v>137</v>
      </c>
      <c r="AU250" s="22" t="s">
        <v>82</v>
      </c>
    </row>
    <row r="251" spans="2:65" s="1" customFormat="1" ht="22.5" customHeight="1">
      <c r="B251" s="166"/>
      <c r="C251" s="167" t="s">
        <v>407</v>
      </c>
      <c r="D251" s="167" t="s">
        <v>128</v>
      </c>
      <c r="E251" s="168" t="s">
        <v>408</v>
      </c>
      <c r="F251" s="169" t="s">
        <v>409</v>
      </c>
      <c r="G251" s="170" t="s">
        <v>153</v>
      </c>
      <c r="H251" s="171">
        <v>1.6E-2</v>
      </c>
      <c r="I251" s="172"/>
      <c r="J251" s="173">
        <f>ROUND(I251*H251,2)</f>
        <v>0</v>
      </c>
      <c r="K251" s="169" t="s">
        <v>132</v>
      </c>
      <c r="L251" s="38"/>
      <c r="M251" s="174" t="s">
        <v>5</v>
      </c>
      <c r="N251" s="175" t="s">
        <v>41</v>
      </c>
      <c r="O251" s="39"/>
      <c r="P251" s="176">
        <f>O251*H251</f>
        <v>0</v>
      </c>
      <c r="Q251" s="176">
        <v>0</v>
      </c>
      <c r="R251" s="176">
        <f>Q251*H251</f>
        <v>0</v>
      </c>
      <c r="S251" s="176">
        <v>0</v>
      </c>
      <c r="T251" s="177">
        <f>S251*H251</f>
        <v>0</v>
      </c>
      <c r="AR251" s="22" t="s">
        <v>236</v>
      </c>
      <c r="AT251" s="22" t="s">
        <v>128</v>
      </c>
      <c r="AU251" s="22" t="s">
        <v>82</v>
      </c>
      <c r="AY251" s="22" t="s">
        <v>126</v>
      </c>
      <c r="BE251" s="178">
        <f>IF(N251="základní",J251,0)</f>
        <v>0</v>
      </c>
      <c r="BF251" s="178">
        <f>IF(N251="snížená",J251,0)</f>
        <v>0</v>
      </c>
      <c r="BG251" s="178">
        <f>IF(N251="zákl. přenesená",J251,0)</f>
        <v>0</v>
      </c>
      <c r="BH251" s="178">
        <f>IF(N251="sníž. přenesená",J251,0)</f>
        <v>0</v>
      </c>
      <c r="BI251" s="178">
        <f>IF(N251="nulová",J251,0)</f>
        <v>0</v>
      </c>
      <c r="BJ251" s="22" t="s">
        <v>75</v>
      </c>
      <c r="BK251" s="178">
        <f>ROUND(I251*H251,2)</f>
        <v>0</v>
      </c>
      <c r="BL251" s="22" t="s">
        <v>236</v>
      </c>
      <c r="BM251" s="22" t="s">
        <v>410</v>
      </c>
    </row>
    <row r="252" spans="2:65" s="1" customFormat="1" ht="24">
      <c r="B252" s="38"/>
      <c r="D252" s="179" t="s">
        <v>135</v>
      </c>
      <c r="F252" s="180" t="s">
        <v>411</v>
      </c>
      <c r="I252" s="181"/>
      <c r="L252" s="38"/>
      <c r="M252" s="182"/>
      <c r="N252" s="39"/>
      <c r="O252" s="39"/>
      <c r="P252" s="39"/>
      <c r="Q252" s="39"/>
      <c r="R252" s="39"/>
      <c r="S252" s="39"/>
      <c r="T252" s="67"/>
      <c r="AT252" s="22" t="s">
        <v>135</v>
      </c>
      <c r="AU252" s="22" t="s">
        <v>82</v>
      </c>
    </row>
    <row r="253" spans="2:65" s="1" customFormat="1" ht="108">
      <c r="B253" s="38"/>
      <c r="D253" s="179" t="s">
        <v>137</v>
      </c>
      <c r="F253" s="183" t="s">
        <v>412</v>
      </c>
      <c r="I253" s="181"/>
      <c r="L253" s="38"/>
      <c r="M253" s="182"/>
      <c r="N253" s="39"/>
      <c r="O253" s="39"/>
      <c r="P253" s="39"/>
      <c r="Q253" s="39"/>
      <c r="R253" s="39"/>
      <c r="S253" s="39"/>
      <c r="T253" s="67"/>
      <c r="AT253" s="22" t="s">
        <v>137</v>
      </c>
      <c r="AU253" s="22" t="s">
        <v>82</v>
      </c>
    </row>
    <row r="254" spans="2:65" s="10" customFormat="1" ht="29.85" customHeight="1">
      <c r="B254" s="152"/>
      <c r="D254" s="163" t="s">
        <v>69</v>
      </c>
      <c r="E254" s="164" t="s">
        <v>413</v>
      </c>
      <c r="F254" s="164" t="s">
        <v>414</v>
      </c>
      <c r="I254" s="155"/>
      <c r="J254" s="165">
        <f>BK254</f>
        <v>0</v>
      </c>
      <c r="L254" s="152"/>
      <c r="M254" s="157"/>
      <c r="N254" s="158"/>
      <c r="O254" s="158"/>
      <c r="P254" s="159">
        <f>P255</f>
        <v>0</v>
      </c>
      <c r="Q254" s="158"/>
      <c r="R254" s="159">
        <f>R255</f>
        <v>0</v>
      </c>
      <c r="S254" s="158"/>
      <c r="T254" s="160">
        <f>T255</f>
        <v>0</v>
      </c>
      <c r="AR254" s="153" t="s">
        <v>82</v>
      </c>
      <c r="AT254" s="161" t="s">
        <v>69</v>
      </c>
      <c r="AU254" s="161" t="s">
        <v>75</v>
      </c>
      <c r="AY254" s="153" t="s">
        <v>126</v>
      </c>
      <c r="BK254" s="162">
        <f>BK255</f>
        <v>0</v>
      </c>
    </row>
    <row r="255" spans="2:65" s="1" customFormat="1" ht="22.5" customHeight="1">
      <c r="B255" s="166"/>
      <c r="C255" s="167" t="s">
        <v>415</v>
      </c>
      <c r="D255" s="167" t="s">
        <v>128</v>
      </c>
      <c r="E255" s="168" t="s">
        <v>416</v>
      </c>
      <c r="F255" s="169" t="s">
        <v>417</v>
      </c>
      <c r="G255" s="170" t="s">
        <v>418</v>
      </c>
      <c r="H255" s="171">
        <v>1</v>
      </c>
      <c r="I255" s="172"/>
      <c r="J255" s="173">
        <f>ROUND(I255*H255,2)</f>
        <v>0</v>
      </c>
      <c r="K255" s="169" t="s">
        <v>5</v>
      </c>
      <c r="L255" s="38"/>
      <c r="M255" s="174" t="s">
        <v>5</v>
      </c>
      <c r="N255" s="175" t="s">
        <v>41</v>
      </c>
      <c r="O255" s="39"/>
      <c r="P255" s="176">
        <f>O255*H255</f>
        <v>0</v>
      </c>
      <c r="Q255" s="176">
        <v>0</v>
      </c>
      <c r="R255" s="176">
        <f>Q255*H255</f>
        <v>0</v>
      </c>
      <c r="S255" s="176">
        <v>0</v>
      </c>
      <c r="T255" s="177">
        <f>S255*H255</f>
        <v>0</v>
      </c>
      <c r="AR255" s="22" t="s">
        <v>236</v>
      </c>
      <c r="AT255" s="22" t="s">
        <v>128</v>
      </c>
      <c r="AU255" s="22" t="s">
        <v>82</v>
      </c>
      <c r="AY255" s="22" t="s">
        <v>126</v>
      </c>
      <c r="BE255" s="178">
        <f>IF(N255="základní",J255,0)</f>
        <v>0</v>
      </c>
      <c r="BF255" s="178">
        <f>IF(N255="snížená",J255,0)</f>
        <v>0</v>
      </c>
      <c r="BG255" s="178">
        <f>IF(N255="zákl. přenesená",J255,0)</f>
        <v>0</v>
      </c>
      <c r="BH255" s="178">
        <f>IF(N255="sníž. přenesená",J255,0)</f>
        <v>0</v>
      </c>
      <c r="BI255" s="178">
        <f>IF(N255="nulová",J255,0)</f>
        <v>0</v>
      </c>
      <c r="BJ255" s="22" t="s">
        <v>75</v>
      </c>
      <c r="BK255" s="178">
        <f>ROUND(I255*H255,2)</f>
        <v>0</v>
      </c>
      <c r="BL255" s="22" t="s">
        <v>236</v>
      </c>
      <c r="BM255" s="22" t="s">
        <v>419</v>
      </c>
    </row>
    <row r="256" spans="2:65" s="10" customFormat="1" ht="29.85" customHeight="1">
      <c r="B256" s="152"/>
      <c r="D256" s="163" t="s">
        <v>69</v>
      </c>
      <c r="E256" s="164" t="s">
        <v>420</v>
      </c>
      <c r="F256" s="164" t="s">
        <v>421</v>
      </c>
      <c r="I256" s="155"/>
      <c r="J256" s="165">
        <f>BK256</f>
        <v>0</v>
      </c>
      <c r="L256" s="152"/>
      <c r="M256" s="157"/>
      <c r="N256" s="158"/>
      <c r="O256" s="158"/>
      <c r="P256" s="159">
        <f>SUM(P257:P264)</f>
        <v>0</v>
      </c>
      <c r="Q256" s="158"/>
      <c r="R256" s="159">
        <f>SUM(R257:R264)</f>
        <v>8.199999999999999E-3</v>
      </c>
      <c r="S256" s="158"/>
      <c r="T256" s="160">
        <f>SUM(T257:T264)</f>
        <v>0</v>
      </c>
      <c r="AR256" s="153" t="s">
        <v>82</v>
      </c>
      <c r="AT256" s="161" t="s">
        <v>69</v>
      </c>
      <c r="AU256" s="161" t="s">
        <v>75</v>
      </c>
      <c r="AY256" s="153" t="s">
        <v>126</v>
      </c>
      <c r="BK256" s="162">
        <f>SUM(BK257:BK264)</f>
        <v>0</v>
      </c>
    </row>
    <row r="257" spans="2:65" s="1" customFormat="1" ht="22.5" customHeight="1">
      <c r="B257" s="166"/>
      <c r="C257" s="167" t="s">
        <v>422</v>
      </c>
      <c r="D257" s="167" t="s">
        <v>128</v>
      </c>
      <c r="E257" s="168" t="s">
        <v>423</v>
      </c>
      <c r="F257" s="169" t="s">
        <v>424</v>
      </c>
      <c r="G257" s="170" t="s">
        <v>161</v>
      </c>
      <c r="H257" s="171">
        <v>4</v>
      </c>
      <c r="I257" s="172"/>
      <c r="J257" s="173">
        <f>ROUND(I257*H257,2)</f>
        <v>0</v>
      </c>
      <c r="K257" s="169" t="s">
        <v>132</v>
      </c>
      <c r="L257" s="38"/>
      <c r="M257" s="174" t="s">
        <v>5</v>
      </c>
      <c r="N257" s="175" t="s">
        <v>41</v>
      </c>
      <c r="O257" s="39"/>
      <c r="P257" s="176">
        <f>O257*H257</f>
        <v>0</v>
      </c>
      <c r="Q257" s="176">
        <v>0</v>
      </c>
      <c r="R257" s="176">
        <f>Q257*H257</f>
        <v>0</v>
      </c>
      <c r="S257" s="176">
        <v>0</v>
      </c>
      <c r="T257" s="177">
        <f>S257*H257</f>
        <v>0</v>
      </c>
      <c r="AR257" s="22" t="s">
        <v>236</v>
      </c>
      <c r="AT257" s="22" t="s">
        <v>128</v>
      </c>
      <c r="AU257" s="22" t="s">
        <v>82</v>
      </c>
      <c r="AY257" s="22" t="s">
        <v>126</v>
      </c>
      <c r="BE257" s="178">
        <f>IF(N257="základní",J257,0)</f>
        <v>0</v>
      </c>
      <c r="BF257" s="178">
        <f>IF(N257="snížená",J257,0)</f>
        <v>0</v>
      </c>
      <c r="BG257" s="178">
        <f>IF(N257="zákl. přenesená",J257,0)</f>
        <v>0</v>
      </c>
      <c r="BH257" s="178">
        <f>IF(N257="sníž. přenesená",J257,0)</f>
        <v>0</v>
      </c>
      <c r="BI257" s="178">
        <f>IF(N257="nulová",J257,0)</f>
        <v>0</v>
      </c>
      <c r="BJ257" s="22" t="s">
        <v>75</v>
      </c>
      <c r="BK257" s="178">
        <f>ROUND(I257*H257,2)</f>
        <v>0</v>
      </c>
      <c r="BL257" s="22" t="s">
        <v>236</v>
      </c>
      <c r="BM257" s="22" t="s">
        <v>425</v>
      </c>
    </row>
    <row r="258" spans="2:65" s="1" customFormat="1">
      <c r="B258" s="38"/>
      <c r="D258" s="185" t="s">
        <v>135</v>
      </c>
      <c r="F258" s="197" t="s">
        <v>426</v>
      </c>
      <c r="I258" s="181"/>
      <c r="L258" s="38"/>
      <c r="M258" s="182"/>
      <c r="N258" s="39"/>
      <c r="O258" s="39"/>
      <c r="P258" s="39"/>
      <c r="Q258" s="39"/>
      <c r="R258" s="39"/>
      <c r="S258" s="39"/>
      <c r="T258" s="67"/>
      <c r="AT258" s="22" t="s">
        <v>135</v>
      </c>
      <c r="AU258" s="22" t="s">
        <v>82</v>
      </c>
    </row>
    <row r="259" spans="2:65" s="1" customFormat="1" ht="22.5" customHeight="1">
      <c r="B259" s="166"/>
      <c r="C259" s="206" t="s">
        <v>427</v>
      </c>
      <c r="D259" s="206" t="s">
        <v>251</v>
      </c>
      <c r="E259" s="207" t="s">
        <v>428</v>
      </c>
      <c r="F259" s="208" t="s">
        <v>429</v>
      </c>
      <c r="G259" s="209" t="s">
        <v>161</v>
      </c>
      <c r="H259" s="210">
        <v>4</v>
      </c>
      <c r="I259" s="211"/>
      <c r="J259" s="212">
        <f>ROUND(I259*H259,2)</f>
        <v>0</v>
      </c>
      <c r="K259" s="208" t="s">
        <v>5</v>
      </c>
      <c r="L259" s="213"/>
      <c r="M259" s="214" t="s">
        <v>5</v>
      </c>
      <c r="N259" s="215" t="s">
        <v>41</v>
      </c>
      <c r="O259" s="39"/>
      <c r="P259" s="176">
        <f>O259*H259</f>
        <v>0</v>
      </c>
      <c r="Q259" s="176">
        <v>1.64E-3</v>
      </c>
      <c r="R259" s="176">
        <f>Q259*H259</f>
        <v>6.5599999999999999E-3</v>
      </c>
      <c r="S259" s="176">
        <v>0</v>
      </c>
      <c r="T259" s="177">
        <f>S259*H259</f>
        <v>0</v>
      </c>
      <c r="AR259" s="22" t="s">
        <v>339</v>
      </c>
      <c r="AT259" s="22" t="s">
        <v>251</v>
      </c>
      <c r="AU259" s="22" t="s">
        <v>82</v>
      </c>
      <c r="AY259" s="22" t="s">
        <v>126</v>
      </c>
      <c r="BE259" s="178">
        <f>IF(N259="základní",J259,0)</f>
        <v>0</v>
      </c>
      <c r="BF259" s="178">
        <f>IF(N259="snížená",J259,0)</f>
        <v>0</v>
      </c>
      <c r="BG259" s="178">
        <f>IF(N259="zákl. přenesená",J259,0)</f>
        <v>0</v>
      </c>
      <c r="BH259" s="178">
        <f>IF(N259="sníž. přenesená",J259,0)</f>
        <v>0</v>
      </c>
      <c r="BI259" s="178">
        <f>IF(N259="nulová",J259,0)</f>
        <v>0</v>
      </c>
      <c r="BJ259" s="22" t="s">
        <v>75</v>
      </c>
      <c r="BK259" s="178">
        <f>ROUND(I259*H259,2)</f>
        <v>0</v>
      </c>
      <c r="BL259" s="22" t="s">
        <v>236</v>
      </c>
      <c r="BM259" s="22" t="s">
        <v>430</v>
      </c>
    </row>
    <row r="260" spans="2:65" s="1" customFormat="1" ht="24">
      <c r="B260" s="38"/>
      <c r="D260" s="185" t="s">
        <v>135</v>
      </c>
      <c r="F260" s="197" t="s">
        <v>431</v>
      </c>
      <c r="I260" s="181"/>
      <c r="L260" s="38"/>
      <c r="M260" s="182"/>
      <c r="N260" s="39"/>
      <c r="O260" s="39"/>
      <c r="P260" s="39"/>
      <c r="Q260" s="39"/>
      <c r="R260" s="39"/>
      <c r="S260" s="39"/>
      <c r="T260" s="67"/>
      <c r="AT260" s="22" t="s">
        <v>135</v>
      </c>
      <c r="AU260" s="22" t="s">
        <v>82</v>
      </c>
    </row>
    <row r="261" spans="2:65" s="1" customFormat="1" ht="22.5" customHeight="1">
      <c r="B261" s="166"/>
      <c r="C261" s="167" t="s">
        <v>432</v>
      </c>
      <c r="D261" s="167" t="s">
        <v>128</v>
      </c>
      <c r="E261" s="168" t="s">
        <v>433</v>
      </c>
      <c r="F261" s="169" t="s">
        <v>434</v>
      </c>
      <c r="G261" s="170" t="s">
        <v>161</v>
      </c>
      <c r="H261" s="171">
        <v>1</v>
      </c>
      <c r="I261" s="172"/>
      <c r="J261" s="173">
        <f>ROUND(I261*H261,2)</f>
        <v>0</v>
      </c>
      <c r="K261" s="169" t="s">
        <v>132</v>
      </c>
      <c r="L261" s="38"/>
      <c r="M261" s="174" t="s">
        <v>5</v>
      </c>
      <c r="N261" s="175" t="s">
        <v>41</v>
      </c>
      <c r="O261" s="39"/>
      <c r="P261" s="176">
        <f>O261*H261</f>
        <v>0</v>
      </c>
      <c r="Q261" s="176">
        <v>0</v>
      </c>
      <c r="R261" s="176">
        <f>Q261*H261</f>
        <v>0</v>
      </c>
      <c r="S261" s="176">
        <v>0</v>
      </c>
      <c r="T261" s="177">
        <f>S261*H261</f>
        <v>0</v>
      </c>
      <c r="AR261" s="22" t="s">
        <v>236</v>
      </c>
      <c r="AT261" s="22" t="s">
        <v>128</v>
      </c>
      <c r="AU261" s="22" t="s">
        <v>82</v>
      </c>
      <c r="AY261" s="22" t="s">
        <v>126</v>
      </c>
      <c r="BE261" s="178">
        <f>IF(N261="základní",J261,0)</f>
        <v>0</v>
      </c>
      <c r="BF261" s="178">
        <f>IF(N261="snížená",J261,0)</f>
        <v>0</v>
      </c>
      <c r="BG261" s="178">
        <f>IF(N261="zákl. přenesená",J261,0)</f>
        <v>0</v>
      </c>
      <c r="BH261" s="178">
        <f>IF(N261="sníž. přenesená",J261,0)</f>
        <v>0</v>
      </c>
      <c r="BI261" s="178">
        <f>IF(N261="nulová",J261,0)</f>
        <v>0</v>
      </c>
      <c r="BJ261" s="22" t="s">
        <v>75</v>
      </c>
      <c r="BK261" s="178">
        <f>ROUND(I261*H261,2)</f>
        <v>0</v>
      </c>
      <c r="BL261" s="22" t="s">
        <v>236</v>
      </c>
      <c r="BM261" s="22" t="s">
        <v>435</v>
      </c>
    </row>
    <row r="262" spans="2:65" s="1" customFormat="1">
      <c r="B262" s="38"/>
      <c r="D262" s="185" t="s">
        <v>135</v>
      </c>
      <c r="F262" s="197" t="s">
        <v>436</v>
      </c>
      <c r="I262" s="181"/>
      <c r="L262" s="38"/>
      <c r="M262" s="182"/>
      <c r="N262" s="39"/>
      <c r="O262" s="39"/>
      <c r="P262" s="39"/>
      <c r="Q262" s="39"/>
      <c r="R262" s="39"/>
      <c r="S262" s="39"/>
      <c r="T262" s="67"/>
      <c r="AT262" s="22" t="s">
        <v>135</v>
      </c>
      <c r="AU262" s="22" t="s">
        <v>82</v>
      </c>
    </row>
    <row r="263" spans="2:65" s="1" customFormat="1" ht="22.5" customHeight="1">
      <c r="B263" s="166"/>
      <c r="C263" s="206" t="s">
        <v>437</v>
      </c>
      <c r="D263" s="206" t="s">
        <v>251</v>
      </c>
      <c r="E263" s="207" t="s">
        <v>438</v>
      </c>
      <c r="F263" s="208" t="s">
        <v>439</v>
      </c>
      <c r="G263" s="209" t="s">
        <v>161</v>
      </c>
      <c r="H263" s="210">
        <v>1</v>
      </c>
      <c r="I263" s="211"/>
      <c r="J263" s="212">
        <f>ROUND(I263*H263,2)</f>
        <v>0</v>
      </c>
      <c r="K263" s="208" t="s">
        <v>5</v>
      </c>
      <c r="L263" s="213"/>
      <c r="M263" s="214" t="s">
        <v>5</v>
      </c>
      <c r="N263" s="215" t="s">
        <v>41</v>
      </c>
      <c r="O263" s="39"/>
      <c r="P263" s="176">
        <f>O263*H263</f>
        <v>0</v>
      </c>
      <c r="Q263" s="176">
        <v>1.64E-3</v>
      </c>
      <c r="R263" s="176">
        <f>Q263*H263</f>
        <v>1.64E-3</v>
      </c>
      <c r="S263" s="176">
        <v>0</v>
      </c>
      <c r="T263" s="177">
        <f>S263*H263</f>
        <v>0</v>
      </c>
      <c r="AR263" s="22" t="s">
        <v>339</v>
      </c>
      <c r="AT263" s="22" t="s">
        <v>251</v>
      </c>
      <c r="AU263" s="22" t="s">
        <v>82</v>
      </c>
      <c r="AY263" s="22" t="s">
        <v>126</v>
      </c>
      <c r="BE263" s="178">
        <f>IF(N263="základní",J263,0)</f>
        <v>0</v>
      </c>
      <c r="BF263" s="178">
        <f>IF(N263="snížená",J263,0)</f>
        <v>0</v>
      </c>
      <c r="BG263" s="178">
        <f>IF(N263="zákl. přenesená",J263,0)</f>
        <v>0</v>
      </c>
      <c r="BH263" s="178">
        <f>IF(N263="sníž. přenesená",J263,0)</f>
        <v>0</v>
      </c>
      <c r="BI263" s="178">
        <f>IF(N263="nulová",J263,0)</f>
        <v>0</v>
      </c>
      <c r="BJ263" s="22" t="s">
        <v>75</v>
      </c>
      <c r="BK263" s="178">
        <f>ROUND(I263*H263,2)</f>
        <v>0</v>
      </c>
      <c r="BL263" s="22" t="s">
        <v>236</v>
      </c>
      <c r="BM263" s="22" t="s">
        <v>440</v>
      </c>
    </row>
    <row r="264" spans="2:65" s="1" customFormat="1" ht="24">
      <c r="B264" s="38"/>
      <c r="D264" s="179" t="s">
        <v>135</v>
      </c>
      <c r="F264" s="180" t="s">
        <v>431</v>
      </c>
      <c r="I264" s="181"/>
      <c r="L264" s="38"/>
      <c r="M264" s="182"/>
      <c r="N264" s="39"/>
      <c r="O264" s="39"/>
      <c r="P264" s="39"/>
      <c r="Q264" s="39"/>
      <c r="R264" s="39"/>
      <c r="S264" s="39"/>
      <c r="T264" s="67"/>
      <c r="AT264" s="22" t="s">
        <v>135</v>
      </c>
      <c r="AU264" s="22" t="s">
        <v>82</v>
      </c>
    </row>
    <row r="265" spans="2:65" s="10" customFormat="1" ht="29.85" customHeight="1">
      <c r="B265" s="152"/>
      <c r="D265" s="163" t="s">
        <v>69</v>
      </c>
      <c r="E265" s="164" t="s">
        <v>441</v>
      </c>
      <c r="F265" s="164" t="s">
        <v>442</v>
      </c>
      <c r="I265" s="155"/>
      <c r="J265" s="165">
        <f>BK265</f>
        <v>0</v>
      </c>
      <c r="L265" s="152"/>
      <c r="M265" s="157"/>
      <c r="N265" s="158"/>
      <c r="O265" s="158"/>
      <c r="P265" s="159">
        <f>SUM(P266:P375)</f>
        <v>0</v>
      </c>
      <c r="Q265" s="158"/>
      <c r="R265" s="159">
        <f>SUM(R266:R375)</f>
        <v>9.1669848415050019</v>
      </c>
      <c r="S265" s="158"/>
      <c r="T265" s="160">
        <f>SUM(T266:T375)</f>
        <v>0.96</v>
      </c>
      <c r="AR265" s="153" t="s">
        <v>82</v>
      </c>
      <c r="AT265" s="161" t="s">
        <v>69</v>
      </c>
      <c r="AU265" s="161" t="s">
        <v>75</v>
      </c>
      <c r="AY265" s="153" t="s">
        <v>126</v>
      </c>
      <c r="BK265" s="162">
        <f>SUM(BK266:BK375)</f>
        <v>0</v>
      </c>
    </row>
    <row r="266" spans="2:65" s="1" customFormat="1" ht="31.5" customHeight="1">
      <c r="B266" s="166"/>
      <c r="C266" s="167" t="s">
        <v>443</v>
      </c>
      <c r="D266" s="167" t="s">
        <v>128</v>
      </c>
      <c r="E266" s="168" t="s">
        <v>444</v>
      </c>
      <c r="F266" s="169" t="s">
        <v>445</v>
      </c>
      <c r="G266" s="170" t="s">
        <v>131</v>
      </c>
      <c r="H266" s="171">
        <v>9.6940000000000008</v>
      </c>
      <c r="I266" s="172"/>
      <c r="J266" s="173">
        <f>ROUND(I266*H266,2)</f>
        <v>0</v>
      </c>
      <c r="K266" s="169" t="s">
        <v>132</v>
      </c>
      <c r="L266" s="38"/>
      <c r="M266" s="174" t="s">
        <v>5</v>
      </c>
      <c r="N266" s="175" t="s">
        <v>41</v>
      </c>
      <c r="O266" s="39"/>
      <c r="P266" s="176">
        <f>O266*H266</f>
        <v>0</v>
      </c>
      <c r="Q266" s="176">
        <v>1.89E-3</v>
      </c>
      <c r="R266" s="176">
        <f>Q266*H266</f>
        <v>1.832166E-2</v>
      </c>
      <c r="S266" s="176">
        <v>0</v>
      </c>
      <c r="T266" s="177">
        <f>S266*H266</f>
        <v>0</v>
      </c>
      <c r="AR266" s="22" t="s">
        <v>236</v>
      </c>
      <c r="AT266" s="22" t="s">
        <v>128</v>
      </c>
      <c r="AU266" s="22" t="s">
        <v>82</v>
      </c>
      <c r="AY266" s="22" t="s">
        <v>126</v>
      </c>
      <c r="BE266" s="178">
        <f>IF(N266="základní",J266,0)</f>
        <v>0</v>
      </c>
      <c r="BF266" s="178">
        <f>IF(N266="snížená",J266,0)</f>
        <v>0</v>
      </c>
      <c r="BG266" s="178">
        <f>IF(N266="zákl. přenesená",J266,0)</f>
        <v>0</v>
      </c>
      <c r="BH266" s="178">
        <f>IF(N266="sníž. přenesená",J266,0)</f>
        <v>0</v>
      </c>
      <c r="BI266" s="178">
        <f>IF(N266="nulová",J266,0)</f>
        <v>0</v>
      </c>
      <c r="BJ266" s="22" t="s">
        <v>75</v>
      </c>
      <c r="BK266" s="178">
        <f>ROUND(I266*H266,2)</f>
        <v>0</v>
      </c>
      <c r="BL266" s="22" t="s">
        <v>236</v>
      </c>
      <c r="BM266" s="22" t="s">
        <v>446</v>
      </c>
    </row>
    <row r="267" spans="2:65" s="1" customFormat="1" ht="24">
      <c r="B267" s="38"/>
      <c r="D267" s="179" t="s">
        <v>135</v>
      </c>
      <c r="F267" s="180" t="s">
        <v>447</v>
      </c>
      <c r="I267" s="181"/>
      <c r="L267" s="38"/>
      <c r="M267" s="182"/>
      <c r="N267" s="39"/>
      <c r="O267" s="39"/>
      <c r="P267" s="39"/>
      <c r="Q267" s="39"/>
      <c r="R267" s="39"/>
      <c r="S267" s="39"/>
      <c r="T267" s="67"/>
      <c r="AT267" s="22" t="s">
        <v>135</v>
      </c>
      <c r="AU267" s="22" t="s">
        <v>82</v>
      </c>
    </row>
    <row r="268" spans="2:65" s="1" customFormat="1" ht="120">
      <c r="B268" s="38"/>
      <c r="D268" s="179" t="s">
        <v>137</v>
      </c>
      <c r="F268" s="183" t="s">
        <v>448</v>
      </c>
      <c r="I268" s="181"/>
      <c r="L268" s="38"/>
      <c r="M268" s="182"/>
      <c r="N268" s="39"/>
      <c r="O268" s="39"/>
      <c r="P268" s="39"/>
      <c r="Q268" s="39"/>
      <c r="R268" s="39"/>
      <c r="S268" s="39"/>
      <c r="T268" s="67"/>
      <c r="AT268" s="22" t="s">
        <v>137</v>
      </c>
      <c r="AU268" s="22" t="s">
        <v>82</v>
      </c>
    </row>
    <row r="269" spans="2:65" s="11" customFormat="1">
      <c r="B269" s="184"/>
      <c r="D269" s="179" t="s">
        <v>139</v>
      </c>
      <c r="E269" s="193" t="s">
        <v>5</v>
      </c>
      <c r="F269" s="195" t="s">
        <v>449</v>
      </c>
      <c r="H269" s="196">
        <v>9.2590000000000003</v>
      </c>
      <c r="I269" s="189"/>
      <c r="L269" s="184"/>
      <c r="M269" s="190"/>
      <c r="N269" s="191"/>
      <c r="O269" s="191"/>
      <c r="P269" s="191"/>
      <c r="Q269" s="191"/>
      <c r="R269" s="191"/>
      <c r="S269" s="191"/>
      <c r="T269" s="192"/>
      <c r="AT269" s="193" t="s">
        <v>139</v>
      </c>
      <c r="AU269" s="193" t="s">
        <v>82</v>
      </c>
      <c r="AV269" s="11" t="s">
        <v>82</v>
      </c>
      <c r="AW269" s="11" t="s">
        <v>33</v>
      </c>
      <c r="AX269" s="11" t="s">
        <v>70</v>
      </c>
      <c r="AY269" s="193" t="s">
        <v>126</v>
      </c>
    </row>
    <row r="270" spans="2:65" s="11" customFormat="1">
      <c r="B270" s="184"/>
      <c r="D270" s="185" t="s">
        <v>139</v>
      </c>
      <c r="E270" s="186" t="s">
        <v>5</v>
      </c>
      <c r="F270" s="187" t="s">
        <v>450</v>
      </c>
      <c r="H270" s="188">
        <v>0.435</v>
      </c>
      <c r="I270" s="189"/>
      <c r="L270" s="184"/>
      <c r="M270" s="190"/>
      <c r="N270" s="191"/>
      <c r="O270" s="191"/>
      <c r="P270" s="191"/>
      <c r="Q270" s="191"/>
      <c r="R270" s="191"/>
      <c r="S270" s="191"/>
      <c r="T270" s="192"/>
      <c r="AT270" s="193" t="s">
        <v>139</v>
      </c>
      <c r="AU270" s="193" t="s">
        <v>82</v>
      </c>
      <c r="AV270" s="11" t="s">
        <v>82</v>
      </c>
      <c r="AW270" s="11" t="s">
        <v>33</v>
      </c>
      <c r="AX270" s="11" t="s">
        <v>70</v>
      </c>
      <c r="AY270" s="193" t="s">
        <v>126</v>
      </c>
    </row>
    <row r="271" spans="2:65" s="1" customFormat="1" ht="22.5" customHeight="1">
      <c r="B271" s="166"/>
      <c r="C271" s="167" t="s">
        <v>451</v>
      </c>
      <c r="D271" s="167" t="s">
        <v>128</v>
      </c>
      <c r="E271" s="168" t="s">
        <v>452</v>
      </c>
      <c r="F271" s="169" t="s">
        <v>453</v>
      </c>
      <c r="G271" s="170" t="s">
        <v>161</v>
      </c>
      <c r="H271" s="171">
        <v>60</v>
      </c>
      <c r="I271" s="172"/>
      <c r="J271" s="173">
        <f>ROUND(I271*H271,2)</f>
        <v>0</v>
      </c>
      <c r="K271" s="169" t="s">
        <v>132</v>
      </c>
      <c r="L271" s="38"/>
      <c r="M271" s="174" t="s">
        <v>5</v>
      </c>
      <c r="N271" s="175" t="s">
        <v>41</v>
      </c>
      <c r="O271" s="39"/>
      <c r="P271" s="176">
        <f>O271*H271</f>
        <v>0</v>
      </c>
      <c r="Q271" s="176">
        <v>2.6700000000000001E-3</v>
      </c>
      <c r="R271" s="176">
        <f>Q271*H271</f>
        <v>0.16020000000000001</v>
      </c>
      <c r="S271" s="176">
        <v>0</v>
      </c>
      <c r="T271" s="177">
        <f>S271*H271</f>
        <v>0</v>
      </c>
      <c r="AR271" s="22" t="s">
        <v>236</v>
      </c>
      <c r="AT271" s="22" t="s">
        <v>128</v>
      </c>
      <c r="AU271" s="22" t="s">
        <v>82</v>
      </c>
      <c r="AY271" s="22" t="s">
        <v>126</v>
      </c>
      <c r="BE271" s="178">
        <f>IF(N271="základní",J271,0)</f>
        <v>0</v>
      </c>
      <c r="BF271" s="178">
        <f>IF(N271="snížená",J271,0)</f>
        <v>0</v>
      </c>
      <c r="BG271" s="178">
        <f>IF(N271="zákl. přenesená",J271,0)</f>
        <v>0</v>
      </c>
      <c r="BH271" s="178">
        <f>IF(N271="sníž. přenesená",J271,0)</f>
        <v>0</v>
      </c>
      <c r="BI271" s="178">
        <f>IF(N271="nulová",J271,0)</f>
        <v>0</v>
      </c>
      <c r="BJ271" s="22" t="s">
        <v>75</v>
      </c>
      <c r="BK271" s="178">
        <f>ROUND(I271*H271,2)</f>
        <v>0</v>
      </c>
      <c r="BL271" s="22" t="s">
        <v>236</v>
      </c>
      <c r="BM271" s="22" t="s">
        <v>454</v>
      </c>
    </row>
    <row r="272" spans="2:65" s="1" customFormat="1" ht="24">
      <c r="B272" s="38"/>
      <c r="D272" s="179" t="s">
        <v>135</v>
      </c>
      <c r="F272" s="180" t="s">
        <v>455</v>
      </c>
      <c r="I272" s="181"/>
      <c r="L272" s="38"/>
      <c r="M272" s="182"/>
      <c r="N272" s="39"/>
      <c r="O272" s="39"/>
      <c r="P272" s="39"/>
      <c r="Q272" s="39"/>
      <c r="R272" s="39"/>
      <c r="S272" s="39"/>
      <c r="T272" s="67"/>
      <c r="AT272" s="22" t="s">
        <v>135</v>
      </c>
      <c r="AU272" s="22" t="s">
        <v>82</v>
      </c>
    </row>
    <row r="273" spans="2:65" s="1" customFormat="1" ht="120">
      <c r="B273" s="38"/>
      <c r="D273" s="185" t="s">
        <v>137</v>
      </c>
      <c r="F273" s="194" t="s">
        <v>448</v>
      </c>
      <c r="I273" s="181"/>
      <c r="L273" s="38"/>
      <c r="M273" s="182"/>
      <c r="N273" s="39"/>
      <c r="O273" s="39"/>
      <c r="P273" s="39"/>
      <c r="Q273" s="39"/>
      <c r="R273" s="39"/>
      <c r="S273" s="39"/>
      <c r="T273" s="67"/>
      <c r="AT273" s="22" t="s">
        <v>137</v>
      </c>
      <c r="AU273" s="22" t="s">
        <v>82</v>
      </c>
    </row>
    <row r="274" spans="2:65" s="1" customFormat="1" ht="22.5" customHeight="1">
      <c r="B274" s="166"/>
      <c r="C274" s="206" t="s">
        <v>456</v>
      </c>
      <c r="D274" s="206" t="s">
        <v>251</v>
      </c>
      <c r="E274" s="207" t="s">
        <v>457</v>
      </c>
      <c r="F274" s="208" t="s">
        <v>458</v>
      </c>
      <c r="G274" s="209" t="s">
        <v>153</v>
      </c>
      <c r="H274" s="210">
        <v>7.0000000000000007E-2</v>
      </c>
      <c r="I274" s="211"/>
      <c r="J274" s="212">
        <f>ROUND(I274*H274,2)</f>
        <v>0</v>
      </c>
      <c r="K274" s="208" t="s">
        <v>132</v>
      </c>
      <c r="L274" s="213"/>
      <c r="M274" s="214" t="s">
        <v>5</v>
      </c>
      <c r="N274" s="215" t="s">
        <v>41</v>
      </c>
      <c r="O274" s="39"/>
      <c r="P274" s="176">
        <f>O274*H274</f>
        <v>0</v>
      </c>
      <c r="Q274" s="176">
        <v>1</v>
      </c>
      <c r="R274" s="176">
        <f>Q274*H274</f>
        <v>7.0000000000000007E-2</v>
      </c>
      <c r="S274" s="176">
        <v>0</v>
      </c>
      <c r="T274" s="177">
        <f>S274*H274</f>
        <v>0</v>
      </c>
      <c r="AR274" s="22" t="s">
        <v>339</v>
      </c>
      <c r="AT274" s="22" t="s">
        <v>251</v>
      </c>
      <c r="AU274" s="22" t="s">
        <v>82</v>
      </c>
      <c r="AY274" s="22" t="s">
        <v>126</v>
      </c>
      <c r="BE274" s="178">
        <f>IF(N274="základní",J274,0)</f>
        <v>0</v>
      </c>
      <c r="BF274" s="178">
        <f>IF(N274="snížená",J274,0)</f>
        <v>0</v>
      </c>
      <c r="BG274" s="178">
        <f>IF(N274="zákl. přenesená",J274,0)</f>
        <v>0</v>
      </c>
      <c r="BH274" s="178">
        <f>IF(N274="sníž. přenesená",J274,0)</f>
        <v>0</v>
      </c>
      <c r="BI274" s="178">
        <f>IF(N274="nulová",J274,0)</f>
        <v>0</v>
      </c>
      <c r="BJ274" s="22" t="s">
        <v>75</v>
      </c>
      <c r="BK274" s="178">
        <f>ROUND(I274*H274,2)</f>
        <v>0</v>
      </c>
      <c r="BL274" s="22" t="s">
        <v>236</v>
      </c>
      <c r="BM274" s="22" t="s">
        <v>459</v>
      </c>
    </row>
    <row r="275" spans="2:65" s="1" customFormat="1">
      <c r="B275" s="38"/>
      <c r="D275" s="179" t="s">
        <v>135</v>
      </c>
      <c r="F275" s="180" t="s">
        <v>460</v>
      </c>
      <c r="I275" s="181"/>
      <c r="L275" s="38"/>
      <c r="M275" s="182"/>
      <c r="N275" s="39"/>
      <c r="O275" s="39"/>
      <c r="P275" s="39"/>
      <c r="Q275" s="39"/>
      <c r="R275" s="39"/>
      <c r="S275" s="39"/>
      <c r="T275" s="67"/>
      <c r="AT275" s="22" t="s">
        <v>135</v>
      </c>
      <c r="AU275" s="22" t="s">
        <v>82</v>
      </c>
    </row>
    <row r="276" spans="2:65" s="1" customFormat="1" ht="24">
      <c r="B276" s="38"/>
      <c r="D276" s="185" t="s">
        <v>461</v>
      </c>
      <c r="F276" s="194" t="s">
        <v>462</v>
      </c>
      <c r="I276" s="181"/>
      <c r="L276" s="38"/>
      <c r="M276" s="182"/>
      <c r="N276" s="39"/>
      <c r="O276" s="39"/>
      <c r="P276" s="39"/>
      <c r="Q276" s="39"/>
      <c r="R276" s="39"/>
      <c r="S276" s="39"/>
      <c r="T276" s="67"/>
      <c r="AT276" s="22" t="s">
        <v>461</v>
      </c>
      <c r="AU276" s="22" t="s">
        <v>82</v>
      </c>
    </row>
    <row r="277" spans="2:65" s="1" customFormat="1" ht="22.5" customHeight="1">
      <c r="B277" s="166"/>
      <c r="C277" s="167" t="s">
        <v>463</v>
      </c>
      <c r="D277" s="167" t="s">
        <v>128</v>
      </c>
      <c r="E277" s="168" t="s">
        <v>464</v>
      </c>
      <c r="F277" s="169" t="s">
        <v>465</v>
      </c>
      <c r="G277" s="170" t="s">
        <v>161</v>
      </c>
      <c r="H277" s="171">
        <v>60</v>
      </c>
      <c r="I277" s="172"/>
      <c r="J277" s="173">
        <f>ROUND(I277*H277,2)</f>
        <v>0</v>
      </c>
      <c r="K277" s="169" t="s">
        <v>132</v>
      </c>
      <c r="L277" s="38"/>
      <c r="M277" s="174" t="s">
        <v>5</v>
      </c>
      <c r="N277" s="175" t="s">
        <v>41</v>
      </c>
      <c r="O277" s="39"/>
      <c r="P277" s="176">
        <f>O277*H277</f>
        <v>0</v>
      </c>
      <c r="Q277" s="176">
        <v>0</v>
      </c>
      <c r="R277" s="176">
        <f>Q277*H277</f>
        <v>0</v>
      </c>
      <c r="S277" s="176">
        <v>0</v>
      </c>
      <c r="T277" s="177">
        <f>S277*H277</f>
        <v>0</v>
      </c>
      <c r="AR277" s="22" t="s">
        <v>236</v>
      </c>
      <c r="AT277" s="22" t="s">
        <v>128</v>
      </c>
      <c r="AU277" s="22" t="s">
        <v>82</v>
      </c>
      <c r="AY277" s="22" t="s">
        <v>126</v>
      </c>
      <c r="BE277" s="178">
        <f>IF(N277="základní",J277,0)</f>
        <v>0</v>
      </c>
      <c r="BF277" s="178">
        <f>IF(N277="snížená",J277,0)</f>
        <v>0</v>
      </c>
      <c r="BG277" s="178">
        <f>IF(N277="zákl. přenesená",J277,0)</f>
        <v>0</v>
      </c>
      <c r="BH277" s="178">
        <f>IF(N277="sníž. přenesená",J277,0)</f>
        <v>0</v>
      </c>
      <c r="BI277" s="178">
        <f>IF(N277="nulová",J277,0)</f>
        <v>0</v>
      </c>
      <c r="BJ277" s="22" t="s">
        <v>75</v>
      </c>
      <c r="BK277" s="178">
        <f>ROUND(I277*H277,2)</f>
        <v>0</v>
      </c>
      <c r="BL277" s="22" t="s">
        <v>236</v>
      </c>
      <c r="BM277" s="22" t="s">
        <v>466</v>
      </c>
    </row>
    <row r="278" spans="2:65" s="1" customFormat="1" ht="24">
      <c r="B278" s="38"/>
      <c r="D278" s="179" t="s">
        <v>135</v>
      </c>
      <c r="F278" s="180" t="s">
        <v>467</v>
      </c>
      <c r="I278" s="181"/>
      <c r="L278" s="38"/>
      <c r="M278" s="182"/>
      <c r="N278" s="39"/>
      <c r="O278" s="39"/>
      <c r="P278" s="39"/>
      <c r="Q278" s="39"/>
      <c r="R278" s="39"/>
      <c r="S278" s="39"/>
      <c r="T278" s="67"/>
      <c r="AT278" s="22" t="s">
        <v>135</v>
      </c>
      <c r="AU278" s="22" t="s">
        <v>82</v>
      </c>
    </row>
    <row r="279" spans="2:65" s="1" customFormat="1" ht="120">
      <c r="B279" s="38"/>
      <c r="D279" s="185" t="s">
        <v>137</v>
      </c>
      <c r="F279" s="194" t="s">
        <v>448</v>
      </c>
      <c r="I279" s="181"/>
      <c r="L279" s="38"/>
      <c r="M279" s="182"/>
      <c r="N279" s="39"/>
      <c r="O279" s="39"/>
      <c r="P279" s="39"/>
      <c r="Q279" s="39"/>
      <c r="R279" s="39"/>
      <c r="S279" s="39"/>
      <c r="T279" s="67"/>
      <c r="AT279" s="22" t="s">
        <v>137</v>
      </c>
      <c r="AU279" s="22" t="s">
        <v>82</v>
      </c>
    </row>
    <row r="280" spans="2:65" s="1" customFormat="1" ht="22.5" customHeight="1">
      <c r="B280" s="166"/>
      <c r="C280" s="206" t="s">
        <v>468</v>
      </c>
      <c r="D280" s="206" t="s">
        <v>251</v>
      </c>
      <c r="E280" s="207" t="s">
        <v>469</v>
      </c>
      <c r="F280" s="208" t="s">
        <v>470</v>
      </c>
      <c r="G280" s="209" t="s">
        <v>418</v>
      </c>
      <c r="H280" s="210">
        <v>60</v>
      </c>
      <c r="I280" s="211"/>
      <c r="J280" s="212">
        <f>ROUND(I280*H280,2)</f>
        <v>0</v>
      </c>
      <c r="K280" s="208" t="s">
        <v>5</v>
      </c>
      <c r="L280" s="213"/>
      <c r="M280" s="214" t="s">
        <v>5</v>
      </c>
      <c r="N280" s="215" t="s">
        <v>41</v>
      </c>
      <c r="O280" s="39"/>
      <c r="P280" s="176">
        <f>O280*H280</f>
        <v>0</v>
      </c>
      <c r="Q280" s="176">
        <v>5.0000000000000001E-3</v>
      </c>
      <c r="R280" s="176">
        <f>Q280*H280</f>
        <v>0.3</v>
      </c>
      <c r="S280" s="176">
        <v>0</v>
      </c>
      <c r="T280" s="177">
        <f>S280*H280</f>
        <v>0</v>
      </c>
      <c r="AR280" s="22" t="s">
        <v>339</v>
      </c>
      <c r="AT280" s="22" t="s">
        <v>251</v>
      </c>
      <c r="AU280" s="22" t="s">
        <v>82</v>
      </c>
      <c r="AY280" s="22" t="s">
        <v>126</v>
      </c>
      <c r="BE280" s="178">
        <f>IF(N280="základní",J280,0)</f>
        <v>0</v>
      </c>
      <c r="BF280" s="178">
        <f>IF(N280="snížená",J280,0)</f>
        <v>0</v>
      </c>
      <c r="BG280" s="178">
        <f>IF(N280="zákl. přenesená",J280,0)</f>
        <v>0</v>
      </c>
      <c r="BH280" s="178">
        <f>IF(N280="sníž. přenesená",J280,0)</f>
        <v>0</v>
      </c>
      <c r="BI280" s="178">
        <f>IF(N280="nulová",J280,0)</f>
        <v>0</v>
      </c>
      <c r="BJ280" s="22" t="s">
        <v>75</v>
      </c>
      <c r="BK280" s="178">
        <f>ROUND(I280*H280,2)</f>
        <v>0</v>
      </c>
      <c r="BL280" s="22" t="s">
        <v>236</v>
      </c>
      <c r="BM280" s="22" t="s">
        <v>471</v>
      </c>
    </row>
    <row r="281" spans="2:65" s="1" customFormat="1" ht="31.5" customHeight="1">
      <c r="B281" s="166"/>
      <c r="C281" s="167" t="s">
        <v>472</v>
      </c>
      <c r="D281" s="167" t="s">
        <v>128</v>
      </c>
      <c r="E281" s="168" t="s">
        <v>473</v>
      </c>
      <c r="F281" s="169" t="s">
        <v>474</v>
      </c>
      <c r="G281" s="170" t="s">
        <v>245</v>
      </c>
      <c r="H281" s="171">
        <v>4.5</v>
      </c>
      <c r="I281" s="172"/>
      <c r="J281" s="173">
        <f>ROUND(I281*H281,2)</f>
        <v>0</v>
      </c>
      <c r="K281" s="169" t="s">
        <v>132</v>
      </c>
      <c r="L281" s="38"/>
      <c r="M281" s="174" t="s">
        <v>5</v>
      </c>
      <c r="N281" s="175" t="s">
        <v>41</v>
      </c>
      <c r="O281" s="39"/>
      <c r="P281" s="176">
        <f>O281*H281</f>
        <v>0</v>
      </c>
      <c r="Q281" s="176">
        <v>0</v>
      </c>
      <c r="R281" s="176">
        <f>Q281*H281</f>
        <v>0</v>
      </c>
      <c r="S281" s="176">
        <v>0</v>
      </c>
      <c r="T281" s="177">
        <f>S281*H281</f>
        <v>0</v>
      </c>
      <c r="AR281" s="22" t="s">
        <v>236</v>
      </c>
      <c r="AT281" s="22" t="s">
        <v>128</v>
      </c>
      <c r="AU281" s="22" t="s">
        <v>82</v>
      </c>
      <c r="AY281" s="22" t="s">
        <v>126</v>
      </c>
      <c r="BE281" s="178">
        <f>IF(N281="základní",J281,0)</f>
        <v>0</v>
      </c>
      <c r="BF281" s="178">
        <f>IF(N281="snížená",J281,0)</f>
        <v>0</v>
      </c>
      <c r="BG281" s="178">
        <f>IF(N281="zákl. přenesená",J281,0)</f>
        <v>0</v>
      </c>
      <c r="BH281" s="178">
        <f>IF(N281="sníž. přenesená",J281,0)</f>
        <v>0</v>
      </c>
      <c r="BI281" s="178">
        <f>IF(N281="nulová",J281,0)</f>
        <v>0</v>
      </c>
      <c r="BJ281" s="22" t="s">
        <v>75</v>
      </c>
      <c r="BK281" s="178">
        <f>ROUND(I281*H281,2)</f>
        <v>0</v>
      </c>
      <c r="BL281" s="22" t="s">
        <v>236</v>
      </c>
      <c r="BM281" s="22" t="s">
        <v>475</v>
      </c>
    </row>
    <row r="282" spans="2:65" s="1" customFormat="1" ht="36">
      <c r="B282" s="38"/>
      <c r="D282" s="179" t="s">
        <v>135</v>
      </c>
      <c r="F282" s="180" t="s">
        <v>476</v>
      </c>
      <c r="I282" s="181"/>
      <c r="L282" s="38"/>
      <c r="M282" s="182"/>
      <c r="N282" s="39"/>
      <c r="O282" s="39"/>
      <c r="P282" s="39"/>
      <c r="Q282" s="39"/>
      <c r="R282" s="39"/>
      <c r="S282" s="39"/>
      <c r="T282" s="67"/>
      <c r="AT282" s="22" t="s">
        <v>135</v>
      </c>
      <c r="AU282" s="22" t="s">
        <v>82</v>
      </c>
    </row>
    <row r="283" spans="2:65" s="1" customFormat="1" ht="48">
      <c r="B283" s="38"/>
      <c r="D283" s="179" t="s">
        <v>137</v>
      </c>
      <c r="F283" s="183" t="s">
        <v>477</v>
      </c>
      <c r="I283" s="181"/>
      <c r="L283" s="38"/>
      <c r="M283" s="182"/>
      <c r="N283" s="39"/>
      <c r="O283" s="39"/>
      <c r="P283" s="39"/>
      <c r="Q283" s="39"/>
      <c r="R283" s="39"/>
      <c r="S283" s="39"/>
      <c r="T283" s="67"/>
      <c r="AT283" s="22" t="s">
        <v>137</v>
      </c>
      <c r="AU283" s="22" t="s">
        <v>82</v>
      </c>
    </row>
    <row r="284" spans="2:65" s="12" customFormat="1">
      <c r="B284" s="198"/>
      <c r="D284" s="179" t="s">
        <v>139</v>
      </c>
      <c r="E284" s="199" t="s">
        <v>5</v>
      </c>
      <c r="F284" s="200" t="s">
        <v>170</v>
      </c>
      <c r="H284" s="201" t="s">
        <v>5</v>
      </c>
      <c r="I284" s="202"/>
      <c r="L284" s="198"/>
      <c r="M284" s="203"/>
      <c r="N284" s="204"/>
      <c r="O284" s="204"/>
      <c r="P284" s="204"/>
      <c r="Q284" s="204"/>
      <c r="R284" s="204"/>
      <c r="S284" s="204"/>
      <c r="T284" s="205"/>
      <c r="AT284" s="201" t="s">
        <v>139</v>
      </c>
      <c r="AU284" s="201" t="s">
        <v>82</v>
      </c>
      <c r="AV284" s="12" t="s">
        <v>75</v>
      </c>
      <c r="AW284" s="12" t="s">
        <v>33</v>
      </c>
      <c r="AX284" s="12" t="s">
        <v>70</v>
      </c>
      <c r="AY284" s="201" t="s">
        <v>126</v>
      </c>
    </row>
    <row r="285" spans="2:65" s="12" customFormat="1">
      <c r="B285" s="198"/>
      <c r="D285" s="179" t="s">
        <v>139</v>
      </c>
      <c r="E285" s="199" t="s">
        <v>5</v>
      </c>
      <c r="F285" s="200" t="s">
        <v>478</v>
      </c>
      <c r="H285" s="201" t="s">
        <v>5</v>
      </c>
      <c r="I285" s="202"/>
      <c r="L285" s="198"/>
      <c r="M285" s="203"/>
      <c r="N285" s="204"/>
      <c r="O285" s="204"/>
      <c r="P285" s="204"/>
      <c r="Q285" s="204"/>
      <c r="R285" s="204"/>
      <c r="S285" s="204"/>
      <c r="T285" s="205"/>
      <c r="AT285" s="201" t="s">
        <v>139</v>
      </c>
      <c r="AU285" s="201" t="s">
        <v>82</v>
      </c>
      <c r="AV285" s="12" t="s">
        <v>75</v>
      </c>
      <c r="AW285" s="12" t="s">
        <v>33</v>
      </c>
      <c r="AX285" s="12" t="s">
        <v>70</v>
      </c>
      <c r="AY285" s="201" t="s">
        <v>126</v>
      </c>
    </row>
    <row r="286" spans="2:65" s="11" customFormat="1">
      <c r="B286" s="184"/>
      <c r="D286" s="185" t="s">
        <v>139</v>
      </c>
      <c r="E286" s="186" t="s">
        <v>5</v>
      </c>
      <c r="F286" s="187" t="s">
        <v>479</v>
      </c>
      <c r="H286" s="188">
        <v>4.5</v>
      </c>
      <c r="I286" s="189"/>
      <c r="L286" s="184"/>
      <c r="M286" s="190"/>
      <c r="N286" s="191"/>
      <c r="O286" s="191"/>
      <c r="P286" s="191"/>
      <c r="Q286" s="191"/>
      <c r="R286" s="191"/>
      <c r="S286" s="191"/>
      <c r="T286" s="192"/>
      <c r="AT286" s="193" t="s">
        <v>139</v>
      </c>
      <c r="AU286" s="193" t="s">
        <v>82</v>
      </c>
      <c r="AV286" s="11" t="s">
        <v>82</v>
      </c>
      <c r="AW286" s="11" t="s">
        <v>33</v>
      </c>
      <c r="AX286" s="11" t="s">
        <v>70</v>
      </c>
      <c r="AY286" s="193" t="s">
        <v>126</v>
      </c>
    </row>
    <row r="287" spans="2:65" s="1" customFormat="1" ht="22.5" customHeight="1">
      <c r="B287" s="166"/>
      <c r="C287" s="206" t="s">
        <v>480</v>
      </c>
      <c r="D287" s="206" t="s">
        <v>251</v>
      </c>
      <c r="E287" s="207" t="s">
        <v>481</v>
      </c>
      <c r="F287" s="208" t="s">
        <v>482</v>
      </c>
      <c r="G287" s="209" t="s">
        <v>131</v>
      </c>
      <c r="H287" s="210">
        <v>0.05</v>
      </c>
      <c r="I287" s="211"/>
      <c r="J287" s="212">
        <f>ROUND(I287*H287,2)</f>
        <v>0</v>
      </c>
      <c r="K287" s="208" t="s">
        <v>132</v>
      </c>
      <c r="L287" s="213"/>
      <c r="M287" s="214" t="s">
        <v>5</v>
      </c>
      <c r="N287" s="215" t="s">
        <v>41</v>
      </c>
      <c r="O287" s="39"/>
      <c r="P287" s="176">
        <f>O287*H287</f>
        <v>0</v>
      </c>
      <c r="Q287" s="176">
        <v>0.55000000000000004</v>
      </c>
      <c r="R287" s="176">
        <f>Q287*H287</f>
        <v>2.7500000000000004E-2</v>
      </c>
      <c r="S287" s="176">
        <v>0</v>
      </c>
      <c r="T287" s="177">
        <f>S287*H287</f>
        <v>0</v>
      </c>
      <c r="AR287" s="22" t="s">
        <v>339</v>
      </c>
      <c r="AT287" s="22" t="s">
        <v>251</v>
      </c>
      <c r="AU287" s="22" t="s">
        <v>82</v>
      </c>
      <c r="AY287" s="22" t="s">
        <v>126</v>
      </c>
      <c r="BE287" s="178">
        <f>IF(N287="základní",J287,0)</f>
        <v>0</v>
      </c>
      <c r="BF287" s="178">
        <f>IF(N287="snížená",J287,0)</f>
        <v>0</v>
      </c>
      <c r="BG287" s="178">
        <f>IF(N287="zákl. přenesená",J287,0)</f>
        <v>0</v>
      </c>
      <c r="BH287" s="178">
        <f>IF(N287="sníž. přenesená",J287,0)</f>
        <v>0</v>
      </c>
      <c r="BI287" s="178">
        <f>IF(N287="nulová",J287,0)</f>
        <v>0</v>
      </c>
      <c r="BJ287" s="22" t="s">
        <v>75</v>
      </c>
      <c r="BK287" s="178">
        <f>ROUND(I287*H287,2)</f>
        <v>0</v>
      </c>
      <c r="BL287" s="22" t="s">
        <v>236</v>
      </c>
      <c r="BM287" s="22" t="s">
        <v>483</v>
      </c>
    </row>
    <row r="288" spans="2:65" s="1" customFormat="1">
      <c r="B288" s="38"/>
      <c r="D288" s="179" t="s">
        <v>135</v>
      </c>
      <c r="F288" s="180" t="s">
        <v>484</v>
      </c>
      <c r="I288" s="181"/>
      <c r="L288" s="38"/>
      <c r="M288" s="182"/>
      <c r="N288" s="39"/>
      <c r="O288" s="39"/>
      <c r="P288" s="39"/>
      <c r="Q288" s="39"/>
      <c r="R288" s="39"/>
      <c r="S288" s="39"/>
      <c r="T288" s="67"/>
      <c r="AT288" s="22" t="s">
        <v>135</v>
      </c>
      <c r="AU288" s="22" t="s">
        <v>82</v>
      </c>
    </row>
    <row r="289" spans="2:65" s="11" customFormat="1">
      <c r="B289" s="184"/>
      <c r="D289" s="185" t="s">
        <v>139</v>
      </c>
      <c r="E289" s="186" t="s">
        <v>5</v>
      </c>
      <c r="F289" s="187" t="s">
        <v>485</v>
      </c>
      <c r="H289" s="188">
        <v>0.05</v>
      </c>
      <c r="I289" s="189"/>
      <c r="L289" s="184"/>
      <c r="M289" s="190"/>
      <c r="N289" s="191"/>
      <c r="O289" s="191"/>
      <c r="P289" s="191"/>
      <c r="Q289" s="191"/>
      <c r="R289" s="191"/>
      <c r="S289" s="191"/>
      <c r="T289" s="192"/>
      <c r="AT289" s="193" t="s">
        <v>139</v>
      </c>
      <c r="AU289" s="193" t="s">
        <v>82</v>
      </c>
      <c r="AV289" s="11" t="s">
        <v>82</v>
      </c>
      <c r="AW289" s="11" t="s">
        <v>33</v>
      </c>
      <c r="AX289" s="11" t="s">
        <v>70</v>
      </c>
      <c r="AY289" s="193" t="s">
        <v>126</v>
      </c>
    </row>
    <row r="290" spans="2:65" s="1" customFormat="1" ht="31.5" customHeight="1">
      <c r="B290" s="166"/>
      <c r="C290" s="167" t="s">
        <v>486</v>
      </c>
      <c r="D290" s="167" t="s">
        <v>128</v>
      </c>
      <c r="E290" s="168" t="s">
        <v>487</v>
      </c>
      <c r="F290" s="169" t="s">
        <v>488</v>
      </c>
      <c r="G290" s="170" t="s">
        <v>245</v>
      </c>
      <c r="H290" s="171">
        <v>21.9</v>
      </c>
      <c r="I290" s="172"/>
      <c r="J290" s="173">
        <f>ROUND(I290*H290,2)</f>
        <v>0</v>
      </c>
      <c r="K290" s="169" t="s">
        <v>132</v>
      </c>
      <c r="L290" s="38"/>
      <c r="M290" s="174" t="s">
        <v>5</v>
      </c>
      <c r="N290" s="175" t="s">
        <v>41</v>
      </c>
      <c r="O290" s="39"/>
      <c r="P290" s="176">
        <f>O290*H290</f>
        <v>0</v>
      </c>
      <c r="Q290" s="176">
        <v>0</v>
      </c>
      <c r="R290" s="176">
        <f>Q290*H290</f>
        <v>0</v>
      </c>
      <c r="S290" s="176">
        <v>0</v>
      </c>
      <c r="T290" s="177">
        <f>S290*H290</f>
        <v>0</v>
      </c>
      <c r="AR290" s="22" t="s">
        <v>236</v>
      </c>
      <c r="AT290" s="22" t="s">
        <v>128</v>
      </c>
      <c r="AU290" s="22" t="s">
        <v>82</v>
      </c>
      <c r="AY290" s="22" t="s">
        <v>126</v>
      </c>
      <c r="BE290" s="178">
        <f>IF(N290="základní",J290,0)</f>
        <v>0</v>
      </c>
      <c r="BF290" s="178">
        <f>IF(N290="snížená",J290,0)</f>
        <v>0</v>
      </c>
      <c r="BG290" s="178">
        <f>IF(N290="zákl. přenesená",J290,0)</f>
        <v>0</v>
      </c>
      <c r="BH290" s="178">
        <f>IF(N290="sníž. přenesená",J290,0)</f>
        <v>0</v>
      </c>
      <c r="BI290" s="178">
        <f>IF(N290="nulová",J290,0)</f>
        <v>0</v>
      </c>
      <c r="BJ290" s="22" t="s">
        <v>75</v>
      </c>
      <c r="BK290" s="178">
        <f>ROUND(I290*H290,2)</f>
        <v>0</v>
      </c>
      <c r="BL290" s="22" t="s">
        <v>236</v>
      </c>
      <c r="BM290" s="22" t="s">
        <v>489</v>
      </c>
    </row>
    <row r="291" spans="2:65" s="1" customFormat="1" ht="36">
      <c r="B291" s="38"/>
      <c r="D291" s="179" t="s">
        <v>135</v>
      </c>
      <c r="F291" s="180" t="s">
        <v>490</v>
      </c>
      <c r="I291" s="181"/>
      <c r="L291" s="38"/>
      <c r="M291" s="182"/>
      <c r="N291" s="39"/>
      <c r="O291" s="39"/>
      <c r="P291" s="39"/>
      <c r="Q291" s="39"/>
      <c r="R291" s="39"/>
      <c r="S291" s="39"/>
      <c r="T291" s="67"/>
      <c r="AT291" s="22" t="s">
        <v>135</v>
      </c>
      <c r="AU291" s="22" t="s">
        <v>82</v>
      </c>
    </row>
    <row r="292" spans="2:65" s="1" customFormat="1" ht="48">
      <c r="B292" s="38"/>
      <c r="D292" s="179" t="s">
        <v>137</v>
      </c>
      <c r="F292" s="183" t="s">
        <v>477</v>
      </c>
      <c r="I292" s="181"/>
      <c r="L292" s="38"/>
      <c r="M292" s="182"/>
      <c r="N292" s="39"/>
      <c r="O292" s="39"/>
      <c r="P292" s="39"/>
      <c r="Q292" s="39"/>
      <c r="R292" s="39"/>
      <c r="S292" s="39"/>
      <c r="T292" s="67"/>
      <c r="AT292" s="22" t="s">
        <v>137</v>
      </c>
      <c r="AU292" s="22" t="s">
        <v>82</v>
      </c>
    </row>
    <row r="293" spans="2:65" s="12" customFormat="1">
      <c r="B293" s="198"/>
      <c r="D293" s="179" t="s">
        <v>139</v>
      </c>
      <c r="E293" s="199" t="s">
        <v>5</v>
      </c>
      <c r="F293" s="200" t="s">
        <v>170</v>
      </c>
      <c r="H293" s="201" t="s">
        <v>5</v>
      </c>
      <c r="I293" s="202"/>
      <c r="L293" s="198"/>
      <c r="M293" s="203"/>
      <c r="N293" s="204"/>
      <c r="O293" s="204"/>
      <c r="P293" s="204"/>
      <c r="Q293" s="204"/>
      <c r="R293" s="204"/>
      <c r="S293" s="204"/>
      <c r="T293" s="205"/>
      <c r="AT293" s="201" t="s">
        <v>139</v>
      </c>
      <c r="AU293" s="201" t="s">
        <v>82</v>
      </c>
      <c r="AV293" s="12" t="s">
        <v>75</v>
      </c>
      <c r="AW293" s="12" t="s">
        <v>33</v>
      </c>
      <c r="AX293" s="12" t="s">
        <v>70</v>
      </c>
      <c r="AY293" s="201" t="s">
        <v>126</v>
      </c>
    </row>
    <row r="294" spans="2:65" s="12" customFormat="1">
      <c r="B294" s="198"/>
      <c r="D294" s="179" t="s">
        <v>139</v>
      </c>
      <c r="E294" s="199" t="s">
        <v>5</v>
      </c>
      <c r="F294" s="200" t="s">
        <v>491</v>
      </c>
      <c r="H294" s="201" t="s">
        <v>5</v>
      </c>
      <c r="I294" s="202"/>
      <c r="L294" s="198"/>
      <c r="M294" s="203"/>
      <c r="N294" s="204"/>
      <c r="O294" s="204"/>
      <c r="P294" s="204"/>
      <c r="Q294" s="204"/>
      <c r="R294" s="204"/>
      <c r="S294" s="204"/>
      <c r="T294" s="205"/>
      <c r="AT294" s="201" t="s">
        <v>139</v>
      </c>
      <c r="AU294" s="201" t="s">
        <v>82</v>
      </c>
      <c r="AV294" s="12" t="s">
        <v>75</v>
      </c>
      <c r="AW294" s="12" t="s">
        <v>33</v>
      </c>
      <c r="AX294" s="12" t="s">
        <v>70</v>
      </c>
      <c r="AY294" s="201" t="s">
        <v>126</v>
      </c>
    </row>
    <row r="295" spans="2:65" s="11" customFormat="1">
      <c r="B295" s="184"/>
      <c r="D295" s="185" t="s">
        <v>139</v>
      </c>
      <c r="E295" s="186" t="s">
        <v>5</v>
      </c>
      <c r="F295" s="187" t="s">
        <v>492</v>
      </c>
      <c r="H295" s="188">
        <v>21.9</v>
      </c>
      <c r="I295" s="189"/>
      <c r="L295" s="184"/>
      <c r="M295" s="190"/>
      <c r="N295" s="191"/>
      <c r="O295" s="191"/>
      <c r="P295" s="191"/>
      <c r="Q295" s="191"/>
      <c r="R295" s="191"/>
      <c r="S295" s="191"/>
      <c r="T295" s="192"/>
      <c r="AT295" s="193" t="s">
        <v>139</v>
      </c>
      <c r="AU295" s="193" t="s">
        <v>82</v>
      </c>
      <c r="AV295" s="11" t="s">
        <v>82</v>
      </c>
      <c r="AW295" s="11" t="s">
        <v>33</v>
      </c>
      <c r="AX295" s="11" t="s">
        <v>70</v>
      </c>
      <c r="AY295" s="193" t="s">
        <v>126</v>
      </c>
    </row>
    <row r="296" spans="2:65" s="1" customFormat="1" ht="22.5" customHeight="1">
      <c r="B296" s="166"/>
      <c r="C296" s="206" t="s">
        <v>493</v>
      </c>
      <c r="D296" s="206" t="s">
        <v>251</v>
      </c>
      <c r="E296" s="207" t="s">
        <v>481</v>
      </c>
      <c r="F296" s="208" t="s">
        <v>482</v>
      </c>
      <c r="G296" s="209" t="s">
        <v>131</v>
      </c>
      <c r="H296" s="210">
        <v>0.38500000000000001</v>
      </c>
      <c r="I296" s="211"/>
      <c r="J296" s="212">
        <f>ROUND(I296*H296,2)</f>
        <v>0</v>
      </c>
      <c r="K296" s="208" t="s">
        <v>132</v>
      </c>
      <c r="L296" s="213"/>
      <c r="M296" s="214" t="s">
        <v>5</v>
      </c>
      <c r="N296" s="215" t="s">
        <v>41</v>
      </c>
      <c r="O296" s="39"/>
      <c r="P296" s="176">
        <f>O296*H296</f>
        <v>0</v>
      </c>
      <c r="Q296" s="176">
        <v>0.55000000000000004</v>
      </c>
      <c r="R296" s="176">
        <f>Q296*H296</f>
        <v>0.21175000000000002</v>
      </c>
      <c r="S296" s="176">
        <v>0</v>
      </c>
      <c r="T296" s="177">
        <f>S296*H296</f>
        <v>0</v>
      </c>
      <c r="AR296" s="22" t="s">
        <v>339</v>
      </c>
      <c r="AT296" s="22" t="s">
        <v>251</v>
      </c>
      <c r="AU296" s="22" t="s">
        <v>82</v>
      </c>
      <c r="AY296" s="22" t="s">
        <v>126</v>
      </c>
      <c r="BE296" s="178">
        <f>IF(N296="základní",J296,0)</f>
        <v>0</v>
      </c>
      <c r="BF296" s="178">
        <f>IF(N296="snížená",J296,0)</f>
        <v>0</v>
      </c>
      <c r="BG296" s="178">
        <f>IF(N296="zákl. přenesená",J296,0)</f>
        <v>0</v>
      </c>
      <c r="BH296" s="178">
        <f>IF(N296="sníž. přenesená",J296,0)</f>
        <v>0</v>
      </c>
      <c r="BI296" s="178">
        <f>IF(N296="nulová",J296,0)</f>
        <v>0</v>
      </c>
      <c r="BJ296" s="22" t="s">
        <v>75</v>
      </c>
      <c r="BK296" s="178">
        <f>ROUND(I296*H296,2)</f>
        <v>0</v>
      </c>
      <c r="BL296" s="22" t="s">
        <v>236</v>
      </c>
      <c r="BM296" s="22" t="s">
        <v>494</v>
      </c>
    </row>
    <row r="297" spans="2:65" s="1" customFormat="1">
      <c r="B297" s="38"/>
      <c r="D297" s="179" t="s">
        <v>135</v>
      </c>
      <c r="F297" s="180" t="s">
        <v>484</v>
      </c>
      <c r="I297" s="181"/>
      <c r="L297" s="38"/>
      <c r="M297" s="182"/>
      <c r="N297" s="39"/>
      <c r="O297" s="39"/>
      <c r="P297" s="39"/>
      <c r="Q297" s="39"/>
      <c r="R297" s="39"/>
      <c r="S297" s="39"/>
      <c r="T297" s="67"/>
      <c r="AT297" s="22" t="s">
        <v>135</v>
      </c>
      <c r="AU297" s="22" t="s">
        <v>82</v>
      </c>
    </row>
    <row r="298" spans="2:65" s="11" customFormat="1">
      <c r="B298" s="184"/>
      <c r="D298" s="185" t="s">
        <v>139</v>
      </c>
      <c r="E298" s="186" t="s">
        <v>5</v>
      </c>
      <c r="F298" s="187" t="s">
        <v>495</v>
      </c>
      <c r="H298" s="188">
        <v>0.38500000000000001</v>
      </c>
      <c r="I298" s="189"/>
      <c r="L298" s="184"/>
      <c r="M298" s="190"/>
      <c r="N298" s="191"/>
      <c r="O298" s="191"/>
      <c r="P298" s="191"/>
      <c r="Q298" s="191"/>
      <c r="R298" s="191"/>
      <c r="S298" s="191"/>
      <c r="T298" s="192"/>
      <c r="AT298" s="193" t="s">
        <v>139</v>
      </c>
      <c r="AU298" s="193" t="s">
        <v>82</v>
      </c>
      <c r="AV298" s="11" t="s">
        <v>82</v>
      </c>
      <c r="AW298" s="11" t="s">
        <v>33</v>
      </c>
      <c r="AX298" s="11" t="s">
        <v>70</v>
      </c>
      <c r="AY298" s="193" t="s">
        <v>126</v>
      </c>
    </row>
    <row r="299" spans="2:65" s="1" customFormat="1" ht="22.5" customHeight="1">
      <c r="B299" s="166"/>
      <c r="C299" s="167" t="s">
        <v>496</v>
      </c>
      <c r="D299" s="167" t="s">
        <v>128</v>
      </c>
      <c r="E299" s="168" t="s">
        <v>497</v>
      </c>
      <c r="F299" s="169" t="s">
        <v>498</v>
      </c>
      <c r="G299" s="170" t="s">
        <v>167</v>
      </c>
      <c r="H299" s="171">
        <v>303.78199999999998</v>
      </c>
      <c r="I299" s="172"/>
      <c r="J299" s="173">
        <f>ROUND(I299*H299,2)</f>
        <v>0</v>
      </c>
      <c r="K299" s="169" t="s">
        <v>132</v>
      </c>
      <c r="L299" s="38"/>
      <c r="M299" s="174" t="s">
        <v>5</v>
      </c>
      <c r="N299" s="175" t="s">
        <v>41</v>
      </c>
      <c r="O299" s="39"/>
      <c r="P299" s="176">
        <f>O299*H299</f>
        <v>0</v>
      </c>
      <c r="Q299" s="176">
        <v>0</v>
      </c>
      <c r="R299" s="176">
        <f>Q299*H299</f>
        <v>0</v>
      </c>
      <c r="S299" s="176">
        <v>0</v>
      </c>
      <c r="T299" s="177">
        <f>S299*H299</f>
        <v>0</v>
      </c>
      <c r="AR299" s="22" t="s">
        <v>236</v>
      </c>
      <c r="AT299" s="22" t="s">
        <v>128</v>
      </c>
      <c r="AU299" s="22" t="s">
        <v>82</v>
      </c>
      <c r="AY299" s="22" t="s">
        <v>126</v>
      </c>
      <c r="BE299" s="178">
        <f>IF(N299="základní",J299,0)</f>
        <v>0</v>
      </c>
      <c r="BF299" s="178">
        <f>IF(N299="snížená",J299,0)</f>
        <v>0</v>
      </c>
      <c r="BG299" s="178">
        <f>IF(N299="zákl. přenesená",J299,0)</f>
        <v>0</v>
      </c>
      <c r="BH299" s="178">
        <f>IF(N299="sníž. přenesená",J299,0)</f>
        <v>0</v>
      </c>
      <c r="BI299" s="178">
        <f>IF(N299="nulová",J299,0)</f>
        <v>0</v>
      </c>
      <c r="BJ299" s="22" t="s">
        <v>75</v>
      </c>
      <c r="BK299" s="178">
        <f>ROUND(I299*H299,2)</f>
        <v>0</v>
      </c>
      <c r="BL299" s="22" t="s">
        <v>236</v>
      </c>
      <c r="BM299" s="22" t="s">
        <v>499</v>
      </c>
    </row>
    <row r="300" spans="2:65" s="1" customFormat="1" ht="24">
      <c r="B300" s="38"/>
      <c r="D300" s="179" t="s">
        <v>135</v>
      </c>
      <c r="F300" s="180" t="s">
        <v>500</v>
      </c>
      <c r="I300" s="181"/>
      <c r="L300" s="38"/>
      <c r="M300" s="182"/>
      <c r="N300" s="39"/>
      <c r="O300" s="39"/>
      <c r="P300" s="39"/>
      <c r="Q300" s="39"/>
      <c r="R300" s="39"/>
      <c r="S300" s="39"/>
      <c r="T300" s="67"/>
      <c r="AT300" s="22" t="s">
        <v>135</v>
      </c>
      <c r="AU300" s="22" t="s">
        <v>82</v>
      </c>
    </row>
    <row r="301" spans="2:65" s="1" customFormat="1" ht="48">
      <c r="B301" s="38"/>
      <c r="D301" s="179" t="s">
        <v>137</v>
      </c>
      <c r="F301" s="183" t="s">
        <v>501</v>
      </c>
      <c r="I301" s="181"/>
      <c r="L301" s="38"/>
      <c r="M301" s="182"/>
      <c r="N301" s="39"/>
      <c r="O301" s="39"/>
      <c r="P301" s="39"/>
      <c r="Q301" s="39"/>
      <c r="R301" s="39"/>
      <c r="S301" s="39"/>
      <c r="T301" s="67"/>
      <c r="AT301" s="22" t="s">
        <v>137</v>
      </c>
      <c r="AU301" s="22" t="s">
        <v>82</v>
      </c>
    </row>
    <row r="302" spans="2:65" s="11" customFormat="1">
      <c r="B302" s="184"/>
      <c r="D302" s="179" t="s">
        <v>139</v>
      </c>
      <c r="E302" s="193" t="s">
        <v>5</v>
      </c>
      <c r="F302" s="195" t="s">
        <v>353</v>
      </c>
      <c r="H302" s="196">
        <v>281.80900000000003</v>
      </c>
      <c r="I302" s="189"/>
      <c r="L302" s="184"/>
      <c r="M302" s="190"/>
      <c r="N302" s="191"/>
      <c r="O302" s="191"/>
      <c r="P302" s="191"/>
      <c r="Q302" s="191"/>
      <c r="R302" s="191"/>
      <c r="S302" s="191"/>
      <c r="T302" s="192"/>
      <c r="AT302" s="193" t="s">
        <v>139</v>
      </c>
      <c r="AU302" s="193" t="s">
        <v>82</v>
      </c>
      <c r="AV302" s="11" t="s">
        <v>82</v>
      </c>
      <c r="AW302" s="11" t="s">
        <v>33</v>
      </c>
      <c r="AX302" s="11" t="s">
        <v>70</v>
      </c>
      <c r="AY302" s="193" t="s">
        <v>126</v>
      </c>
    </row>
    <row r="303" spans="2:65" s="12" customFormat="1">
      <c r="B303" s="198"/>
      <c r="D303" s="179" t="s">
        <v>139</v>
      </c>
      <c r="E303" s="199" t="s">
        <v>5</v>
      </c>
      <c r="F303" s="200" t="s">
        <v>170</v>
      </c>
      <c r="H303" s="201" t="s">
        <v>5</v>
      </c>
      <c r="I303" s="202"/>
      <c r="L303" s="198"/>
      <c r="M303" s="203"/>
      <c r="N303" s="204"/>
      <c r="O303" s="204"/>
      <c r="P303" s="204"/>
      <c r="Q303" s="204"/>
      <c r="R303" s="204"/>
      <c r="S303" s="204"/>
      <c r="T303" s="205"/>
      <c r="AT303" s="201" t="s">
        <v>139</v>
      </c>
      <c r="AU303" s="201" t="s">
        <v>82</v>
      </c>
      <c r="AV303" s="12" t="s">
        <v>75</v>
      </c>
      <c r="AW303" s="12" t="s">
        <v>33</v>
      </c>
      <c r="AX303" s="12" t="s">
        <v>70</v>
      </c>
      <c r="AY303" s="201" t="s">
        <v>126</v>
      </c>
    </row>
    <row r="304" spans="2:65" s="11" customFormat="1">
      <c r="B304" s="184"/>
      <c r="D304" s="185" t="s">
        <v>139</v>
      </c>
      <c r="E304" s="186" t="s">
        <v>5</v>
      </c>
      <c r="F304" s="187" t="s">
        <v>502</v>
      </c>
      <c r="H304" s="188">
        <v>21.972999999999999</v>
      </c>
      <c r="I304" s="189"/>
      <c r="L304" s="184"/>
      <c r="M304" s="190"/>
      <c r="N304" s="191"/>
      <c r="O304" s="191"/>
      <c r="P304" s="191"/>
      <c r="Q304" s="191"/>
      <c r="R304" s="191"/>
      <c r="S304" s="191"/>
      <c r="T304" s="192"/>
      <c r="AT304" s="193" t="s">
        <v>139</v>
      </c>
      <c r="AU304" s="193" t="s">
        <v>82</v>
      </c>
      <c r="AV304" s="11" t="s">
        <v>82</v>
      </c>
      <c r="AW304" s="11" t="s">
        <v>33</v>
      </c>
      <c r="AX304" s="11" t="s">
        <v>70</v>
      </c>
      <c r="AY304" s="193" t="s">
        <v>126</v>
      </c>
    </row>
    <row r="305" spans="2:65" s="1" customFormat="1" ht="22.5" customHeight="1">
      <c r="B305" s="166"/>
      <c r="C305" s="206" t="s">
        <v>503</v>
      </c>
      <c r="D305" s="206" t="s">
        <v>251</v>
      </c>
      <c r="E305" s="207" t="s">
        <v>504</v>
      </c>
      <c r="F305" s="208" t="s">
        <v>505</v>
      </c>
      <c r="G305" s="209" t="s">
        <v>131</v>
      </c>
      <c r="H305" s="210">
        <v>8.3539999999999992</v>
      </c>
      <c r="I305" s="211"/>
      <c r="J305" s="212">
        <f>ROUND(I305*H305,2)</f>
        <v>0</v>
      </c>
      <c r="K305" s="208" t="s">
        <v>132</v>
      </c>
      <c r="L305" s="213"/>
      <c r="M305" s="214" t="s">
        <v>5</v>
      </c>
      <c r="N305" s="215" t="s">
        <v>41</v>
      </c>
      <c r="O305" s="39"/>
      <c r="P305" s="176">
        <f>O305*H305</f>
        <v>0</v>
      </c>
      <c r="Q305" s="176">
        <v>0.55000000000000004</v>
      </c>
      <c r="R305" s="176">
        <f>Q305*H305</f>
        <v>4.5946999999999996</v>
      </c>
      <c r="S305" s="176">
        <v>0</v>
      </c>
      <c r="T305" s="177">
        <f>S305*H305</f>
        <v>0</v>
      </c>
      <c r="AR305" s="22" t="s">
        <v>339</v>
      </c>
      <c r="AT305" s="22" t="s">
        <v>251</v>
      </c>
      <c r="AU305" s="22" t="s">
        <v>82</v>
      </c>
      <c r="AY305" s="22" t="s">
        <v>126</v>
      </c>
      <c r="BE305" s="178">
        <f>IF(N305="základní",J305,0)</f>
        <v>0</v>
      </c>
      <c r="BF305" s="178">
        <f>IF(N305="snížená",J305,0)</f>
        <v>0</v>
      </c>
      <c r="BG305" s="178">
        <f>IF(N305="zákl. přenesená",J305,0)</f>
        <v>0</v>
      </c>
      <c r="BH305" s="178">
        <f>IF(N305="sníž. přenesená",J305,0)</f>
        <v>0</v>
      </c>
      <c r="BI305" s="178">
        <f>IF(N305="nulová",J305,0)</f>
        <v>0</v>
      </c>
      <c r="BJ305" s="22" t="s">
        <v>75</v>
      </c>
      <c r="BK305" s="178">
        <f>ROUND(I305*H305,2)</f>
        <v>0</v>
      </c>
      <c r="BL305" s="22" t="s">
        <v>236</v>
      </c>
      <c r="BM305" s="22" t="s">
        <v>506</v>
      </c>
    </row>
    <row r="306" spans="2:65" s="1" customFormat="1">
      <c r="B306" s="38"/>
      <c r="D306" s="179" t="s">
        <v>135</v>
      </c>
      <c r="F306" s="180" t="s">
        <v>505</v>
      </c>
      <c r="I306" s="181"/>
      <c r="L306" s="38"/>
      <c r="M306" s="182"/>
      <c r="N306" s="39"/>
      <c r="O306" s="39"/>
      <c r="P306" s="39"/>
      <c r="Q306" s="39"/>
      <c r="R306" s="39"/>
      <c r="S306" s="39"/>
      <c r="T306" s="67"/>
      <c r="AT306" s="22" t="s">
        <v>135</v>
      </c>
      <c r="AU306" s="22" t="s">
        <v>82</v>
      </c>
    </row>
    <row r="307" spans="2:65" s="11" customFormat="1">
      <c r="B307" s="184"/>
      <c r="D307" s="179" t="s">
        <v>139</v>
      </c>
      <c r="E307" s="193" t="s">
        <v>5</v>
      </c>
      <c r="F307" s="195" t="s">
        <v>507</v>
      </c>
      <c r="H307" s="196">
        <v>7.75</v>
      </c>
      <c r="I307" s="189"/>
      <c r="L307" s="184"/>
      <c r="M307" s="190"/>
      <c r="N307" s="191"/>
      <c r="O307" s="191"/>
      <c r="P307" s="191"/>
      <c r="Q307" s="191"/>
      <c r="R307" s="191"/>
      <c r="S307" s="191"/>
      <c r="T307" s="192"/>
      <c r="AT307" s="193" t="s">
        <v>139</v>
      </c>
      <c r="AU307" s="193" t="s">
        <v>82</v>
      </c>
      <c r="AV307" s="11" t="s">
        <v>82</v>
      </c>
      <c r="AW307" s="11" t="s">
        <v>33</v>
      </c>
      <c r="AX307" s="11" t="s">
        <v>70</v>
      </c>
      <c r="AY307" s="193" t="s">
        <v>126</v>
      </c>
    </row>
    <row r="308" spans="2:65" s="12" customFormat="1">
      <c r="B308" s="198"/>
      <c r="D308" s="179" t="s">
        <v>139</v>
      </c>
      <c r="E308" s="199" t="s">
        <v>5</v>
      </c>
      <c r="F308" s="200" t="s">
        <v>170</v>
      </c>
      <c r="H308" s="201" t="s">
        <v>5</v>
      </c>
      <c r="I308" s="202"/>
      <c r="L308" s="198"/>
      <c r="M308" s="203"/>
      <c r="N308" s="204"/>
      <c r="O308" s="204"/>
      <c r="P308" s="204"/>
      <c r="Q308" s="204"/>
      <c r="R308" s="204"/>
      <c r="S308" s="204"/>
      <c r="T308" s="205"/>
      <c r="AT308" s="201" t="s">
        <v>139</v>
      </c>
      <c r="AU308" s="201" t="s">
        <v>82</v>
      </c>
      <c r="AV308" s="12" t="s">
        <v>75</v>
      </c>
      <c r="AW308" s="12" t="s">
        <v>33</v>
      </c>
      <c r="AX308" s="12" t="s">
        <v>70</v>
      </c>
      <c r="AY308" s="201" t="s">
        <v>126</v>
      </c>
    </row>
    <row r="309" spans="2:65" s="11" customFormat="1">
      <c r="B309" s="184"/>
      <c r="D309" s="185" t="s">
        <v>139</v>
      </c>
      <c r="E309" s="186" t="s">
        <v>5</v>
      </c>
      <c r="F309" s="187" t="s">
        <v>508</v>
      </c>
      <c r="H309" s="188">
        <v>0.60399999999999998</v>
      </c>
      <c r="I309" s="189"/>
      <c r="L309" s="184"/>
      <c r="M309" s="190"/>
      <c r="N309" s="191"/>
      <c r="O309" s="191"/>
      <c r="P309" s="191"/>
      <c r="Q309" s="191"/>
      <c r="R309" s="191"/>
      <c r="S309" s="191"/>
      <c r="T309" s="192"/>
      <c r="AT309" s="193" t="s">
        <v>139</v>
      </c>
      <c r="AU309" s="193" t="s">
        <v>82</v>
      </c>
      <c r="AV309" s="11" t="s">
        <v>82</v>
      </c>
      <c r="AW309" s="11" t="s">
        <v>33</v>
      </c>
      <c r="AX309" s="11" t="s">
        <v>70</v>
      </c>
      <c r="AY309" s="193" t="s">
        <v>126</v>
      </c>
    </row>
    <row r="310" spans="2:65" s="1" customFormat="1" ht="22.5" customHeight="1">
      <c r="B310" s="166"/>
      <c r="C310" s="167" t="s">
        <v>509</v>
      </c>
      <c r="D310" s="167" t="s">
        <v>128</v>
      </c>
      <c r="E310" s="168" t="s">
        <v>510</v>
      </c>
      <c r="F310" s="169" t="s">
        <v>511</v>
      </c>
      <c r="G310" s="170" t="s">
        <v>167</v>
      </c>
      <c r="H310" s="171">
        <v>4.62</v>
      </c>
      <c r="I310" s="172"/>
      <c r="J310" s="173">
        <f>ROUND(I310*H310,2)</f>
        <v>0</v>
      </c>
      <c r="K310" s="169" t="s">
        <v>132</v>
      </c>
      <c r="L310" s="38"/>
      <c r="M310" s="174" t="s">
        <v>5</v>
      </c>
      <c r="N310" s="175" t="s">
        <v>41</v>
      </c>
      <c r="O310" s="39"/>
      <c r="P310" s="176">
        <f>O310*H310</f>
        <v>0</v>
      </c>
      <c r="Q310" s="176">
        <v>0</v>
      </c>
      <c r="R310" s="176">
        <f>Q310*H310</f>
        <v>0</v>
      </c>
      <c r="S310" s="176">
        <v>0</v>
      </c>
      <c r="T310" s="177">
        <f>S310*H310</f>
        <v>0</v>
      </c>
      <c r="AR310" s="22" t="s">
        <v>236</v>
      </c>
      <c r="AT310" s="22" t="s">
        <v>128</v>
      </c>
      <c r="AU310" s="22" t="s">
        <v>82</v>
      </c>
      <c r="AY310" s="22" t="s">
        <v>126</v>
      </c>
      <c r="BE310" s="178">
        <f>IF(N310="základní",J310,0)</f>
        <v>0</v>
      </c>
      <c r="BF310" s="178">
        <f>IF(N310="snížená",J310,0)</f>
        <v>0</v>
      </c>
      <c r="BG310" s="178">
        <f>IF(N310="zákl. přenesená",J310,0)</f>
        <v>0</v>
      </c>
      <c r="BH310" s="178">
        <f>IF(N310="sníž. přenesená",J310,0)</f>
        <v>0</v>
      </c>
      <c r="BI310" s="178">
        <f>IF(N310="nulová",J310,0)</f>
        <v>0</v>
      </c>
      <c r="BJ310" s="22" t="s">
        <v>75</v>
      </c>
      <c r="BK310" s="178">
        <f>ROUND(I310*H310,2)</f>
        <v>0</v>
      </c>
      <c r="BL310" s="22" t="s">
        <v>236</v>
      </c>
      <c r="BM310" s="22" t="s">
        <v>512</v>
      </c>
    </row>
    <row r="311" spans="2:65" s="1" customFormat="1" ht="24">
      <c r="B311" s="38"/>
      <c r="D311" s="179" t="s">
        <v>135</v>
      </c>
      <c r="F311" s="180" t="s">
        <v>513</v>
      </c>
      <c r="I311" s="181"/>
      <c r="L311" s="38"/>
      <c r="M311" s="182"/>
      <c r="N311" s="39"/>
      <c r="O311" s="39"/>
      <c r="P311" s="39"/>
      <c r="Q311" s="39"/>
      <c r="R311" s="39"/>
      <c r="S311" s="39"/>
      <c r="T311" s="67"/>
      <c r="AT311" s="22" t="s">
        <v>135</v>
      </c>
      <c r="AU311" s="22" t="s">
        <v>82</v>
      </c>
    </row>
    <row r="312" spans="2:65" s="1" customFormat="1" ht="48">
      <c r="B312" s="38"/>
      <c r="D312" s="179" t="s">
        <v>137</v>
      </c>
      <c r="F312" s="183" t="s">
        <v>501</v>
      </c>
      <c r="I312" s="181"/>
      <c r="L312" s="38"/>
      <c r="M312" s="182"/>
      <c r="N312" s="39"/>
      <c r="O312" s="39"/>
      <c r="P312" s="39"/>
      <c r="Q312" s="39"/>
      <c r="R312" s="39"/>
      <c r="S312" s="39"/>
      <c r="T312" s="67"/>
      <c r="AT312" s="22" t="s">
        <v>137</v>
      </c>
      <c r="AU312" s="22" t="s">
        <v>82</v>
      </c>
    </row>
    <row r="313" spans="2:65" s="12" customFormat="1">
      <c r="B313" s="198"/>
      <c r="D313" s="179" t="s">
        <v>139</v>
      </c>
      <c r="E313" s="199" t="s">
        <v>5</v>
      </c>
      <c r="F313" s="200" t="s">
        <v>514</v>
      </c>
      <c r="H313" s="201" t="s">
        <v>5</v>
      </c>
      <c r="I313" s="202"/>
      <c r="L313" s="198"/>
      <c r="M313" s="203"/>
      <c r="N313" s="204"/>
      <c r="O313" s="204"/>
      <c r="P313" s="204"/>
      <c r="Q313" s="204"/>
      <c r="R313" s="204"/>
      <c r="S313" s="204"/>
      <c r="T313" s="205"/>
      <c r="AT313" s="201" t="s">
        <v>139</v>
      </c>
      <c r="AU313" s="201" t="s">
        <v>82</v>
      </c>
      <c r="AV313" s="12" t="s">
        <v>75</v>
      </c>
      <c r="AW313" s="12" t="s">
        <v>33</v>
      </c>
      <c r="AX313" s="12" t="s">
        <v>70</v>
      </c>
      <c r="AY313" s="201" t="s">
        <v>126</v>
      </c>
    </row>
    <row r="314" spans="2:65" s="12" customFormat="1">
      <c r="B314" s="198"/>
      <c r="D314" s="179" t="s">
        <v>139</v>
      </c>
      <c r="E314" s="199" t="s">
        <v>5</v>
      </c>
      <c r="F314" s="200" t="s">
        <v>515</v>
      </c>
      <c r="H314" s="201" t="s">
        <v>5</v>
      </c>
      <c r="I314" s="202"/>
      <c r="L314" s="198"/>
      <c r="M314" s="203"/>
      <c r="N314" s="204"/>
      <c r="O314" s="204"/>
      <c r="P314" s="204"/>
      <c r="Q314" s="204"/>
      <c r="R314" s="204"/>
      <c r="S314" s="204"/>
      <c r="T314" s="205"/>
      <c r="AT314" s="201" t="s">
        <v>139</v>
      </c>
      <c r="AU314" s="201" t="s">
        <v>82</v>
      </c>
      <c r="AV314" s="12" t="s">
        <v>75</v>
      </c>
      <c r="AW314" s="12" t="s">
        <v>33</v>
      </c>
      <c r="AX314" s="12" t="s">
        <v>70</v>
      </c>
      <c r="AY314" s="201" t="s">
        <v>126</v>
      </c>
    </row>
    <row r="315" spans="2:65" s="11" customFormat="1">
      <c r="B315" s="184"/>
      <c r="D315" s="185" t="s">
        <v>139</v>
      </c>
      <c r="E315" s="186" t="s">
        <v>5</v>
      </c>
      <c r="F315" s="187" t="s">
        <v>516</v>
      </c>
      <c r="H315" s="188">
        <v>4.62</v>
      </c>
      <c r="I315" s="189"/>
      <c r="L315" s="184"/>
      <c r="M315" s="190"/>
      <c r="N315" s="191"/>
      <c r="O315" s="191"/>
      <c r="P315" s="191"/>
      <c r="Q315" s="191"/>
      <c r="R315" s="191"/>
      <c r="S315" s="191"/>
      <c r="T315" s="192"/>
      <c r="AT315" s="193" t="s">
        <v>139</v>
      </c>
      <c r="AU315" s="193" t="s">
        <v>82</v>
      </c>
      <c r="AV315" s="11" t="s">
        <v>82</v>
      </c>
      <c r="AW315" s="11" t="s">
        <v>33</v>
      </c>
      <c r="AX315" s="11" t="s">
        <v>70</v>
      </c>
      <c r="AY315" s="193" t="s">
        <v>126</v>
      </c>
    </row>
    <row r="316" spans="2:65" s="1" customFormat="1" ht="22.5" customHeight="1">
      <c r="B316" s="166"/>
      <c r="C316" s="206" t="s">
        <v>517</v>
      </c>
      <c r="D316" s="206" t="s">
        <v>251</v>
      </c>
      <c r="E316" s="207" t="s">
        <v>518</v>
      </c>
      <c r="F316" s="208" t="s">
        <v>519</v>
      </c>
      <c r="G316" s="209" t="s">
        <v>161</v>
      </c>
      <c r="H316" s="210">
        <v>10</v>
      </c>
      <c r="I316" s="211"/>
      <c r="J316" s="212">
        <f>ROUND(I316*H316,2)</f>
        <v>0</v>
      </c>
      <c r="K316" s="208" t="s">
        <v>132</v>
      </c>
      <c r="L316" s="213"/>
      <c r="M316" s="214" t="s">
        <v>5</v>
      </c>
      <c r="N316" s="215" t="s">
        <v>41</v>
      </c>
      <c r="O316" s="39"/>
      <c r="P316" s="176">
        <f>O316*H316</f>
        <v>0</v>
      </c>
      <c r="Q316" s="176">
        <v>5.9999999999999995E-4</v>
      </c>
      <c r="R316" s="176">
        <f>Q316*H316</f>
        <v>5.9999999999999993E-3</v>
      </c>
      <c r="S316" s="176">
        <v>0</v>
      </c>
      <c r="T316" s="177">
        <f>S316*H316</f>
        <v>0</v>
      </c>
      <c r="AR316" s="22" t="s">
        <v>339</v>
      </c>
      <c r="AT316" s="22" t="s">
        <v>251</v>
      </c>
      <c r="AU316" s="22" t="s">
        <v>82</v>
      </c>
      <c r="AY316" s="22" t="s">
        <v>126</v>
      </c>
      <c r="BE316" s="178">
        <f>IF(N316="základní",J316,0)</f>
        <v>0</v>
      </c>
      <c r="BF316" s="178">
        <f>IF(N316="snížená",J316,0)</f>
        <v>0</v>
      </c>
      <c r="BG316" s="178">
        <f>IF(N316="zákl. přenesená",J316,0)</f>
        <v>0</v>
      </c>
      <c r="BH316" s="178">
        <f>IF(N316="sníž. přenesená",J316,0)</f>
        <v>0</v>
      </c>
      <c r="BI316" s="178">
        <f>IF(N316="nulová",J316,0)</f>
        <v>0</v>
      </c>
      <c r="BJ316" s="22" t="s">
        <v>75</v>
      </c>
      <c r="BK316" s="178">
        <f>ROUND(I316*H316,2)</f>
        <v>0</v>
      </c>
      <c r="BL316" s="22" t="s">
        <v>236</v>
      </c>
      <c r="BM316" s="22" t="s">
        <v>520</v>
      </c>
    </row>
    <row r="317" spans="2:65" s="1" customFormat="1">
      <c r="B317" s="38"/>
      <c r="D317" s="179" t="s">
        <v>135</v>
      </c>
      <c r="F317" s="180" t="s">
        <v>519</v>
      </c>
      <c r="I317" s="181"/>
      <c r="L317" s="38"/>
      <c r="M317" s="182"/>
      <c r="N317" s="39"/>
      <c r="O317" s="39"/>
      <c r="P317" s="39"/>
      <c r="Q317" s="39"/>
      <c r="R317" s="39"/>
      <c r="S317" s="39"/>
      <c r="T317" s="67"/>
      <c r="AT317" s="22" t="s">
        <v>135</v>
      </c>
      <c r="AU317" s="22" t="s">
        <v>82</v>
      </c>
    </row>
    <row r="318" spans="2:65" s="12" customFormat="1">
      <c r="B318" s="198"/>
      <c r="D318" s="179" t="s">
        <v>139</v>
      </c>
      <c r="E318" s="199" t="s">
        <v>5</v>
      </c>
      <c r="F318" s="200" t="s">
        <v>521</v>
      </c>
      <c r="H318" s="201" t="s">
        <v>5</v>
      </c>
      <c r="I318" s="202"/>
      <c r="L318" s="198"/>
      <c r="M318" s="203"/>
      <c r="N318" s="204"/>
      <c r="O318" s="204"/>
      <c r="P318" s="204"/>
      <c r="Q318" s="204"/>
      <c r="R318" s="204"/>
      <c r="S318" s="204"/>
      <c r="T318" s="205"/>
      <c r="AT318" s="201" t="s">
        <v>139</v>
      </c>
      <c r="AU318" s="201" t="s">
        <v>82</v>
      </c>
      <c r="AV318" s="12" t="s">
        <v>75</v>
      </c>
      <c r="AW318" s="12" t="s">
        <v>33</v>
      </c>
      <c r="AX318" s="12" t="s">
        <v>70</v>
      </c>
      <c r="AY318" s="201" t="s">
        <v>126</v>
      </c>
    </row>
    <row r="319" spans="2:65" s="11" customFormat="1">
      <c r="B319" s="184"/>
      <c r="D319" s="185" t="s">
        <v>139</v>
      </c>
      <c r="E319" s="186" t="s">
        <v>5</v>
      </c>
      <c r="F319" s="187" t="s">
        <v>196</v>
      </c>
      <c r="H319" s="188">
        <v>10</v>
      </c>
      <c r="I319" s="189"/>
      <c r="L319" s="184"/>
      <c r="M319" s="190"/>
      <c r="N319" s="191"/>
      <c r="O319" s="191"/>
      <c r="P319" s="191"/>
      <c r="Q319" s="191"/>
      <c r="R319" s="191"/>
      <c r="S319" s="191"/>
      <c r="T319" s="192"/>
      <c r="AT319" s="193" t="s">
        <v>139</v>
      </c>
      <c r="AU319" s="193" t="s">
        <v>82</v>
      </c>
      <c r="AV319" s="11" t="s">
        <v>82</v>
      </c>
      <c r="AW319" s="11" t="s">
        <v>33</v>
      </c>
      <c r="AX319" s="11" t="s">
        <v>70</v>
      </c>
      <c r="AY319" s="193" t="s">
        <v>126</v>
      </c>
    </row>
    <row r="320" spans="2:65" s="1" customFormat="1" ht="22.5" customHeight="1">
      <c r="B320" s="166"/>
      <c r="C320" s="206" t="s">
        <v>522</v>
      </c>
      <c r="D320" s="206" t="s">
        <v>251</v>
      </c>
      <c r="E320" s="207" t="s">
        <v>523</v>
      </c>
      <c r="F320" s="208" t="s">
        <v>524</v>
      </c>
      <c r="G320" s="209" t="s">
        <v>245</v>
      </c>
      <c r="H320" s="210">
        <v>44.6</v>
      </c>
      <c r="I320" s="211"/>
      <c r="J320" s="212">
        <f>ROUND(I320*H320,2)</f>
        <v>0</v>
      </c>
      <c r="K320" s="208" t="s">
        <v>5</v>
      </c>
      <c r="L320" s="213"/>
      <c r="M320" s="214" t="s">
        <v>5</v>
      </c>
      <c r="N320" s="215" t="s">
        <v>41</v>
      </c>
      <c r="O320" s="39"/>
      <c r="P320" s="176">
        <f>O320*H320</f>
        <v>0</v>
      </c>
      <c r="Q320" s="176">
        <v>5.9999999999999995E-4</v>
      </c>
      <c r="R320" s="176">
        <f>Q320*H320</f>
        <v>2.6759999999999999E-2</v>
      </c>
      <c r="S320" s="176">
        <v>0</v>
      </c>
      <c r="T320" s="177">
        <f>S320*H320</f>
        <v>0</v>
      </c>
      <c r="AR320" s="22" t="s">
        <v>339</v>
      </c>
      <c r="AT320" s="22" t="s">
        <v>251</v>
      </c>
      <c r="AU320" s="22" t="s">
        <v>82</v>
      </c>
      <c r="AY320" s="22" t="s">
        <v>126</v>
      </c>
      <c r="BE320" s="178">
        <f>IF(N320="základní",J320,0)</f>
        <v>0</v>
      </c>
      <c r="BF320" s="178">
        <f>IF(N320="snížená",J320,0)</f>
        <v>0</v>
      </c>
      <c r="BG320" s="178">
        <f>IF(N320="zákl. přenesená",J320,0)</f>
        <v>0</v>
      </c>
      <c r="BH320" s="178">
        <f>IF(N320="sníž. přenesená",J320,0)</f>
        <v>0</v>
      </c>
      <c r="BI320" s="178">
        <f>IF(N320="nulová",J320,0)</f>
        <v>0</v>
      </c>
      <c r="BJ320" s="22" t="s">
        <v>75</v>
      </c>
      <c r="BK320" s="178">
        <f>ROUND(I320*H320,2)</f>
        <v>0</v>
      </c>
      <c r="BL320" s="22" t="s">
        <v>236</v>
      </c>
      <c r="BM320" s="22" t="s">
        <v>525</v>
      </c>
    </row>
    <row r="321" spans="2:65" s="12" customFormat="1">
      <c r="B321" s="198"/>
      <c r="D321" s="179" t="s">
        <v>139</v>
      </c>
      <c r="E321" s="199" t="s">
        <v>5</v>
      </c>
      <c r="F321" s="200" t="s">
        <v>526</v>
      </c>
      <c r="H321" s="201" t="s">
        <v>5</v>
      </c>
      <c r="I321" s="202"/>
      <c r="L321" s="198"/>
      <c r="M321" s="203"/>
      <c r="N321" s="204"/>
      <c r="O321" s="204"/>
      <c r="P321" s="204"/>
      <c r="Q321" s="204"/>
      <c r="R321" s="204"/>
      <c r="S321" s="204"/>
      <c r="T321" s="205"/>
      <c r="AT321" s="201" t="s">
        <v>139</v>
      </c>
      <c r="AU321" s="201" t="s">
        <v>82</v>
      </c>
      <c r="AV321" s="12" t="s">
        <v>75</v>
      </c>
      <c r="AW321" s="12" t="s">
        <v>33</v>
      </c>
      <c r="AX321" s="12" t="s">
        <v>70</v>
      </c>
      <c r="AY321" s="201" t="s">
        <v>126</v>
      </c>
    </row>
    <row r="322" spans="2:65" s="11" customFormat="1">
      <c r="B322" s="184"/>
      <c r="D322" s="185" t="s">
        <v>139</v>
      </c>
      <c r="E322" s="186" t="s">
        <v>5</v>
      </c>
      <c r="F322" s="187" t="s">
        <v>527</v>
      </c>
      <c r="H322" s="188">
        <v>44.6</v>
      </c>
      <c r="I322" s="189"/>
      <c r="L322" s="184"/>
      <c r="M322" s="190"/>
      <c r="N322" s="191"/>
      <c r="O322" s="191"/>
      <c r="P322" s="191"/>
      <c r="Q322" s="191"/>
      <c r="R322" s="191"/>
      <c r="S322" s="191"/>
      <c r="T322" s="192"/>
      <c r="AT322" s="193" t="s">
        <v>139</v>
      </c>
      <c r="AU322" s="193" t="s">
        <v>82</v>
      </c>
      <c r="AV322" s="11" t="s">
        <v>82</v>
      </c>
      <c r="AW322" s="11" t="s">
        <v>33</v>
      </c>
      <c r="AX322" s="11" t="s">
        <v>70</v>
      </c>
      <c r="AY322" s="193" t="s">
        <v>126</v>
      </c>
    </row>
    <row r="323" spans="2:65" s="1" customFormat="1" ht="22.5" customHeight="1">
      <c r="B323" s="166"/>
      <c r="C323" s="167" t="s">
        <v>528</v>
      </c>
      <c r="D323" s="167" t="s">
        <v>128</v>
      </c>
      <c r="E323" s="168" t="s">
        <v>529</v>
      </c>
      <c r="F323" s="169" t="s">
        <v>530</v>
      </c>
      <c r="G323" s="170" t="s">
        <v>167</v>
      </c>
      <c r="H323" s="171">
        <v>58.4</v>
      </c>
      <c r="I323" s="172"/>
      <c r="J323" s="173">
        <f>ROUND(I323*H323,2)</f>
        <v>0</v>
      </c>
      <c r="K323" s="169" t="s">
        <v>132</v>
      </c>
      <c r="L323" s="38"/>
      <c r="M323" s="174" t="s">
        <v>5</v>
      </c>
      <c r="N323" s="175" t="s">
        <v>41</v>
      </c>
      <c r="O323" s="39"/>
      <c r="P323" s="176">
        <f>O323*H323</f>
        <v>0</v>
      </c>
      <c r="Q323" s="176">
        <v>0</v>
      </c>
      <c r="R323" s="176">
        <f>Q323*H323</f>
        <v>0</v>
      </c>
      <c r="S323" s="176">
        <v>0</v>
      </c>
      <c r="T323" s="177">
        <f>S323*H323</f>
        <v>0</v>
      </c>
      <c r="AR323" s="22" t="s">
        <v>236</v>
      </c>
      <c r="AT323" s="22" t="s">
        <v>128</v>
      </c>
      <c r="AU323" s="22" t="s">
        <v>82</v>
      </c>
      <c r="AY323" s="22" t="s">
        <v>126</v>
      </c>
      <c r="BE323" s="178">
        <f>IF(N323="základní",J323,0)</f>
        <v>0</v>
      </c>
      <c r="BF323" s="178">
        <f>IF(N323="snížená",J323,0)</f>
        <v>0</v>
      </c>
      <c r="BG323" s="178">
        <f>IF(N323="zákl. přenesená",J323,0)</f>
        <v>0</v>
      </c>
      <c r="BH323" s="178">
        <f>IF(N323="sníž. přenesená",J323,0)</f>
        <v>0</v>
      </c>
      <c r="BI323" s="178">
        <f>IF(N323="nulová",J323,0)</f>
        <v>0</v>
      </c>
      <c r="BJ323" s="22" t="s">
        <v>75</v>
      </c>
      <c r="BK323" s="178">
        <f>ROUND(I323*H323,2)</f>
        <v>0</v>
      </c>
      <c r="BL323" s="22" t="s">
        <v>236</v>
      </c>
      <c r="BM323" s="22" t="s">
        <v>531</v>
      </c>
    </row>
    <row r="324" spans="2:65" s="1" customFormat="1" ht="24">
      <c r="B324" s="38"/>
      <c r="D324" s="179" t="s">
        <v>135</v>
      </c>
      <c r="F324" s="180" t="s">
        <v>532</v>
      </c>
      <c r="I324" s="181"/>
      <c r="L324" s="38"/>
      <c r="M324" s="182"/>
      <c r="N324" s="39"/>
      <c r="O324" s="39"/>
      <c r="P324" s="39"/>
      <c r="Q324" s="39"/>
      <c r="R324" s="39"/>
      <c r="S324" s="39"/>
      <c r="T324" s="67"/>
      <c r="AT324" s="22" t="s">
        <v>135</v>
      </c>
      <c r="AU324" s="22" t="s">
        <v>82</v>
      </c>
    </row>
    <row r="325" spans="2:65" s="1" customFormat="1" ht="48">
      <c r="B325" s="38"/>
      <c r="D325" s="179" t="s">
        <v>137</v>
      </c>
      <c r="F325" s="183" t="s">
        <v>501</v>
      </c>
      <c r="I325" s="181"/>
      <c r="L325" s="38"/>
      <c r="M325" s="182"/>
      <c r="N325" s="39"/>
      <c r="O325" s="39"/>
      <c r="P325" s="39"/>
      <c r="Q325" s="39"/>
      <c r="R325" s="39"/>
      <c r="S325" s="39"/>
      <c r="T325" s="67"/>
      <c r="AT325" s="22" t="s">
        <v>137</v>
      </c>
      <c r="AU325" s="22" t="s">
        <v>82</v>
      </c>
    </row>
    <row r="326" spans="2:65" s="12" customFormat="1">
      <c r="B326" s="198"/>
      <c r="D326" s="179" t="s">
        <v>139</v>
      </c>
      <c r="E326" s="199" t="s">
        <v>5</v>
      </c>
      <c r="F326" s="200" t="s">
        <v>514</v>
      </c>
      <c r="H326" s="201" t="s">
        <v>5</v>
      </c>
      <c r="I326" s="202"/>
      <c r="L326" s="198"/>
      <c r="M326" s="203"/>
      <c r="N326" s="204"/>
      <c r="O326" s="204"/>
      <c r="P326" s="204"/>
      <c r="Q326" s="204"/>
      <c r="R326" s="204"/>
      <c r="S326" s="204"/>
      <c r="T326" s="205"/>
      <c r="AT326" s="201" t="s">
        <v>139</v>
      </c>
      <c r="AU326" s="201" t="s">
        <v>82</v>
      </c>
      <c r="AV326" s="12" t="s">
        <v>75</v>
      </c>
      <c r="AW326" s="12" t="s">
        <v>33</v>
      </c>
      <c r="AX326" s="12" t="s">
        <v>70</v>
      </c>
      <c r="AY326" s="201" t="s">
        <v>126</v>
      </c>
    </row>
    <row r="327" spans="2:65" s="11" customFormat="1">
      <c r="B327" s="184"/>
      <c r="D327" s="179" t="s">
        <v>139</v>
      </c>
      <c r="E327" s="193" t="s">
        <v>5</v>
      </c>
      <c r="F327" s="195" t="s">
        <v>533</v>
      </c>
      <c r="H327" s="196">
        <v>56.48</v>
      </c>
      <c r="I327" s="189"/>
      <c r="L327" s="184"/>
      <c r="M327" s="190"/>
      <c r="N327" s="191"/>
      <c r="O327" s="191"/>
      <c r="P327" s="191"/>
      <c r="Q327" s="191"/>
      <c r="R327" s="191"/>
      <c r="S327" s="191"/>
      <c r="T327" s="192"/>
      <c r="AT327" s="193" t="s">
        <v>139</v>
      </c>
      <c r="AU327" s="193" t="s">
        <v>82</v>
      </c>
      <c r="AV327" s="11" t="s">
        <v>82</v>
      </c>
      <c r="AW327" s="11" t="s">
        <v>33</v>
      </c>
      <c r="AX327" s="11" t="s">
        <v>70</v>
      </c>
      <c r="AY327" s="193" t="s">
        <v>126</v>
      </c>
    </row>
    <row r="328" spans="2:65" s="12" customFormat="1">
      <c r="B328" s="198"/>
      <c r="D328" s="179" t="s">
        <v>139</v>
      </c>
      <c r="E328" s="199" t="s">
        <v>5</v>
      </c>
      <c r="F328" s="200" t="s">
        <v>534</v>
      </c>
      <c r="H328" s="201" t="s">
        <v>5</v>
      </c>
      <c r="I328" s="202"/>
      <c r="L328" s="198"/>
      <c r="M328" s="203"/>
      <c r="N328" s="204"/>
      <c r="O328" s="204"/>
      <c r="P328" s="204"/>
      <c r="Q328" s="204"/>
      <c r="R328" s="204"/>
      <c r="S328" s="204"/>
      <c r="T328" s="205"/>
      <c r="AT328" s="201" t="s">
        <v>139</v>
      </c>
      <c r="AU328" s="201" t="s">
        <v>82</v>
      </c>
      <c r="AV328" s="12" t="s">
        <v>75</v>
      </c>
      <c r="AW328" s="12" t="s">
        <v>33</v>
      </c>
      <c r="AX328" s="12" t="s">
        <v>70</v>
      </c>
      <c r="AY328" s="201" t="s">
        <v>126</v>
      </c>
    </row>
    <row r="329" spans="2:65" s="11" customFormat="1">
      <c r="B329" s="184"/>
      <c r="D329" s="185" t="s">
        <v>139</v>
      </c>
      <c r="E329" s="186" t="s">
        <v>5</v>
      </c>
      <c r="F329" s="187" t="s">
        <v>535</v>
      </c>
      <c r="H329" s="188">
        <v>1.92</v>
      </c>
      <c r="I329" s="189"/>
      <c r="L329" s="184"/>
      <c r="M329" s="190"/>
      <c r="N329" s="191"/>
      <c r="O329" s="191"/>
      <c r="P329" s="191"/>
      <c r="Q329" s="191"/>
      <c r="R329" s="191"/>
      <c r="S329" s="191"/>
      <c r="T329" s="192"/>
      <c r="AT329" s="193" t="s">
        <v>139</v>
      </c>
      <c r="AU329" s="193" t="s">
        <v>82</v>
      </c>
      <c r="AV329" s="11" t="s">
        <v>82</v>
      </c>
      <c r="AW329" s="11" t="s">
        <v>33</v>
      </c>
      <c r="AX329" s="11" t="s">
        <v>70</v>
      </c>
      <c r="AY329" s="193" t="s">
        <v>126</v>
      </c>
    </row>
    <row r="330" spans="2:65" s="1" customFormat="1" ht="22.5" customHeight="1">
      <c r="B330" s="166"/>
      <c r="C330" s="206" t="s">
        <v>536</v>
      </c>
      <c r="D330" s="206" t="s">
        <v>251</v>
      </c>
      <c r="E330" s="207" t="s">
        <v>537</v>
      </c>
      <c r="F330" s="208" t="s">
        <v>538</v>
      </c>
      <c r="G330" s="209" t="s">
        <v>167</v>
      </c>
      <c r="H330" s="210">
        <v>64.239999999999995</v>
      </c>
      <c r="I330" s="211"/>
      <c r="J330" s="212">
        <f>ROUND(I330*H330,2)</f>
        <v>0</v>
      </c>
      <c r="K330" s="208" t="s">
        <v>132</v>
      </c>
      <c r="L330" s="213"/>
      <c r="M330" s="214" t="s">
        <v>5</v>
      </c>
      <c r="N330" s="215" t="s">
        <v>41</v>
      </c>
      <c r="O330" s="39"/>
      <c r="P330" s="176">
        <f>O330*H330</f>
        <v>0</v>
      </c>
      <c r="Q330" s="176">
        <v>9.3100000000000006E-3</v>
      </c>
      <c r="R330" s="176">
        <f>Q330*H330</f>
        <v>0.59807440000000001</v>
      </c>
      <c r="S330" s="176">
        <v>0</v>
      </c>
      <c r="T330" s="177">
        <f>S330*H330</f>
        <v>0</v>
      </c>
      <c r="AR330" s="22" t="s">
        <v>339</v>
      </c>
      <c r="AT330" s="22" t="s">
        <v>251</v>
      </c>
      <c r="AU330" s="22" t="s">
        <v>82</v>
      </c>
      <c r="AY330" s="22" t="s">
        <v>126</v>
      </c>
      <c r="BE330" s="178">
        <f>IF(N330="základní",J330,0)</f>
        <v>0</v>
      </c>
      <c r="BF330" s="178">
        <f>IF(N330="snížená",J330,0)</f>
        <v>0</v>
      </c>
      <c r="BG330" s="178">
        <f>IF(N330="zákl. přenesená",J330,0)</f>
        <v>0</v>
      </c>
      <c r="BH330" s="178">
        <f>IF(N330="sníž. přenesená",J330,0)</f>
        <v>0</v>
      </c>
      <c r="BI330" s="178">
        <f>IF(N330="nulová",J330,0)</f>
        <v>0</v>
      </c>
      <c r="BJ330" s="22" t="s">
        <v>75</v>
      </c>
      <c r="BK330" s="178">
        <f>ROUND(I330*H330,2)</f>
        <v>0</v>
      </c>
      <c r="BL330" s="22" t="s">
        <v>236</v>
      </c>
      <c r="BM330" s="22" t="s">
        <v>539</v>
      </c>
    </row>
    <row r="331" spans="2:65" s="1" customFormat="1">
      <c r="B331" s="38"/>
      <c r="D331" s="179" t="s">
        <v>135</v>
      </c>
      <c r="F331" s="180" t="s">
        <v>538</v>
      </c>
      <c r="I331" s="181"/>
      <c r="L331" s="38"/>
      <c r="M331" s="182"/>
      <c r="N331" s="39"/>
      <c r="O331" s="39"/>
      <c r="P331" s="39"/>
      <c r="Q331" s="39"/>
      <c r="R331" s="39"/>
      <c r="S331" s="39"/>
      <c r="T331" s="67"/>
      <c r="AT331" s="22" t="s">
        <v>135</v>
      </c>
      <c r="AU331" s="22" t="s">
        <v>82</v>
      </c>
    </row>
    <row r="332" spans="2:65" s="12" customFormat="1">
      <c r="B332" s="198"/>
      <c r="D332" s="179" t="s">
        <v>139</v>
      </c>
      <c r="E332" s="199" t="s">
        <v>5</v>
      </c>
      <c r="F332" s="200" t="s">
        <v>514</v>
      </c>
      <c r="H332" s="201" t="s">
        <v>5</v>
      </c>
      <c r="I332" s="202"/>
      <c r="L332" s="198"/>
      <c r="M332" s="203"/>
      <c r="N332" s="204"/>
      <c r="O332" s="204"/>
      <c r="P332" s="204"/>
      <c r="Q332" s="204"/>
      <c r="R332" s="204"/>
      <c r="S332" s="204"/>
      <c r="T332" s="205"/>
      <c r="AT332" s="201" t="s">
        <v>139</v>
      </c>
      <c r="AU332" s="201" t="s">
        <v>82</v>
      </c>
      <c r="AV332" s="12" t="s">
        <v>75</v>
      </c>
      <c r="AW332" s="12" t="s">
        <v>33</v>
      </c>
      <c r="AX332" s="12" t="s">
        <v>70</v>
      </c>
      <c r="AY332" s="201" t="s">
        <v>126</v>
      </c>
    </row>
    <row r="333" spans="2:65" s="11" customFormat="1">
      <c r="B333" s="184"/>
      <c r="D333" s="179" t="s">
        <v>139</v>
      </c>
      <c r="E333" s="193" t="s">
        <v>5</v>
      </c>
      <c r="F333" s="195" t="s">
        <v>540</v>
      </c>
      <c r="H333" s="196">
        <v>62.128</v>
      </c>
      <c r="I333" s="189"/>
      <c r="L333" s="184"/>
      <c r="M333" s="190"/>
      <c r="N333" s="191"/>
      <c r="O333" s="191"/>
      <c r="P333" s="191"/>
      <c r="Q333" s="191"/>
      <c r="R333" s="191"/>
      <c r="S333" s="191"/>
      <c r="T333" s="192"/>
      <c r="AT333" s="193" t="s">
        <v>139</v>
      </c>
      <c r="AU333" s="193" t="s">
        <v>82</v>
      </c>
      <c r="AV333" s="11" t="s">
        <v>82</v>
      </c>
      <c r="AW333" s="11" t="s">
        <v>33</v>
      </c>
      <c r="AX333" s="11" t="s">
        <v>70</v>
      </c>
      <c r="AY333" s="193" t="s">
        <v>126</v>
      </c>
    </row>
    <row r="334" spans="2:65" s="12" customFormat="1">
      <c r="B334" s="198"/>
      <c r="D334" s="179" t="s">
        <v>139</v>
      </c>
      <c r="E334" s="199" t="s">
        <v>5</v>
      </c>
      <c r="F334" s="200" t="s">
        <v>534</v>
      </c>
      <c r="H334" s="201" t="s">
        <v>5</v>
      </c>
      <c r="I334" s="202"/>
      <c r="L334" s="198"/>
      <c r="M334" s="203"/>
      <c r="N334" s="204"/>
      <c r="O334" s="204"/>
      <c r="P334" s="204"/>
      <c r="Q334" s="204"/>
      <c r="R334" s="204"/>
      <c r="S334" s="204"/>
      <c r="T334" s="205"/>
      <c r="AT334" s="201" t="s">
        <v>139</v>
      </c>
      <c r="AU334" s="201" t="s">
        <v>82</v>
      </c>
      <c r="AV334" s="12" t="s">
        <v>75</v>
      </c>
      <c r="AW334" s="12" t="s">
        <v>33</v>
      </c>
      <c r="AX334" s="12" t="s">
        <v>70</v>
      </c>
      <c r="AY334" s="201" t="s">
        <v>126</v>
      </c>
    </row>
    <row r="335" spans="2:65" s="11" customFormat="1">
      <c r="B335" s="184"/>
      <c r="D335" s="185" t="s">
        <v>139</v>
      </c>
      <c r="E335" s="186" t="s">
        <v>5</v>
      </c>
      <c r="F335" s="187" t="s">
        <v>541</v>
      </c>
      <c r="H335" s="188">
        <v>2.1120000000000001</v>
      </c>
      <c r="I335" s="189"/>
      <c r="L335" s="184"/>
      <c r="M335" s="190"/>
      <c r="N335" s="191"/>
      <c r="O335" s="191"/>
      <c r="P335" s="191"/>
      <c r="Q335" s="191"/>
      <c r="R335" s="191"/>
      <c r="S335" s="191"/>
      <c r="T335" s="192"/>
      <c r="AT335" s="193" t="s">
        <v>139</v>
      </c>
      <c r="AU335" s="193" t="s">
        <v>82</v>
      </c>
      <c r="AV335" s="11" t="s">
        <v>82</v>
      </c>
      <c r="AW335" s="11" t="s">
        <v>33</v>
      </c>
      <c r="AX335" s="11" t="s">
        <v>70</v>
      </c>
      <c r="AY335" s="193" t="s">
        <v>126</v>
      </c>
    </row>
    <row r="336" spans="2:65" s="1" customFormat="1" ht="22.5" customHeight="1">
      <c r="B336" s="166"/>
      <c r="C336" s="167" t="s">
        <v>542</v>
      </c>
      <c r="D336" s="167" t="s">
        <v>128</v>
      </c>
      <c r="E336" s="168" t="s">
        <v>543</v>
      </c>
      <c r="F336" s="169" t="s">
        <v>544</v>
      </c>
      <c r="G336" s="170" t="s">
        <v>167</v>
      </c>
      <c r="H336" s="171">
        <v>64</v>
      </c>
      <c r="I336" s="172"/>
      <c r="J336" s="173">
        <f>ROUND(I336*H336,2)</f>
        <v>0</v>
      </c>
      <c r="K336" s="169" t="s">
        <v>132</v>
      </c>
      <c r="L336" s="38"/>
      <c r="M336" s="174" t="s">
        <v>5</v>
      </c>
      <c r="N336" s="175" t="s">
        <v>41</v>
      </c>
      <c r="O336" s="39"/>
      <c r="P336" s="176">
        <f>O336*H336</f>
        <v>0</v>
      </c>
      <c r="Q336" s="176">
        <v>0</v>
      </c>
      <c r="R336" s="176">
        <f>Q336*H336</f>
        <v>0</v>
      </c>
      <c r="S336" s="176">
        <v>1.4999999999999999E-2</v>
      </c>
      <c r="T336" s="177">
        <f>S336*H336</f>
        <v>0.96</v>
      </c>
      <c r="AR336" s="22" t="s">
        <v>236</v>
      </c>
      <c r="AT336" s="22" t="s">
        <v>128</v>
      </c>
      <c r="AU336" s="22" t="s">
        <v>82</v>
      </c>
      <c r="AY336" s="22" t="s">
        <v>126</v>
      </c>
      <c r="BE336" s="178">
        <f>IF(N336="základní",J336,0)</f>
        <v>0</v>
      </c>
      <c r="BF336" s="178">
        <f>IF(N336="snížená",J336,0)</f>
        <v>0</v>
      </c>
      <c r="BG336" s="178">
        <f>IF(N336="zákl. přenesená",J336,0)</f>
        <v>0</v>
      </c>
      <c r="BH336" s="178">
        <f>IF(N336="sníž. přenesená",J336,0)</f>
        <v>0</v>
      </c>
      <c r="BI336" s="178">
        <f>IF(N336="nulová",J336,0)</f>
        <v>0</v>
      </c>
      <c r="BJ336" s="22" t="s">
        <v>75</v>
      </c>
      <c r="BK336" s="178">
        <f>ROUND(I336*H336,2)</f>
        <v>0</v>
      </c>
      <c r="BL336" s="22" t="s">
        <v>236</v>
      </c>
      <c r="BM336" s="22" t="s">
        <v>545</v>
      </c>
    </row>
    <row r="337" spans="2:65" s="1" customFormat="1" ht="24">
      <c r="B337" s="38"/>
      <c r="D337" s="179" t="s">
        <v>135</v>
      </c>
      <c r="F337" s="180" t="s">
        <v>546</v>
      </c>
      <c r="I337" s="181"/>
      <c r="L337" s="38"/>
      <c r="M337" s="182"/>
      <c r="N337" s="39"/>
      <c r="O337" s="39"/>
      <c r="P337" s="39"/>
      <c r="Q337" s="39"/>
      <c r="R337" s="39"/>
      <c r="S337" s="39"/>
      <c r="T337" s="67"/>
      <c r="AT337" s="22" t="s">
        <v>135</v>
      </c>
      <c r="AU337" s="22" t="s">
        <v>82</v>
      </c>
    </row>
    <row r="338" spans="2:65" s="12" customFormat="1">
      <c r="B338" s="198"/>
      <c r="D338" s="179" t="s">
        <v>139</v>
      </c>
      <c r="E338" s="199" t="s">
        <v>5</v>
      </c>
      <c r="F338" s="200" t="s">
        <v>547</v>
      </c>
      <c r="H338" s="201" t="s">
        <v>5</v>
      </c>
      <c r="I338" s="202"/>
      <c r="L338" s="198"/>
      <c r="M338" s="203"/>
      <c r="N338" s="204"/>
      <c r="O338" s="204"/>
      <c r="P338" s="204"/>
      <c r="Q338" s="204"/>
      <c r="R338" s="204"/>
      <c r="S338" s="204"/>
      <c r="T338" s="205"/>
      <c r="AT338" s="201" t="s">
        <v>139</v>
      </c>
      <c r="AU338" s="201" t="s">
        <v>82</v>
      </c>
      <c r="AV338" s="12" t="s">
        <v>75</v>
      </c>
      <c r="AW338" s="12" t="s">
        <v>33</v>
      </c>
      <c r="AX338" s="12" t="s">
        <v>70</v>
      </c>
      <c r="AY338" s="201" t="s">
        <v>126</v>
      </c>
    </row>
    <row r="339" spans="2:65" s="11" customFormat="1">
      <c r="B339" s="184"/>
      <c r="D339" s="185" t="s">
        <v>139</v>
      </c>
      <c r="E339" s="186" t="s">
        <v>5</v>
      </c>
      <c r="F339" s="187" t="s">
        <v>548</v>
      </c>
      <c r="H339" s="188">
        <v>64</v>
      </c>
      <c r="I339" s="189"/>
      <c r="L339" s="184"/>
      <c r="M339" s="190"/>
      <c r="N339" s="191"/>
      <c r="O339" s="191"/>
      <c r="P339" s="191"/>
      <c r="Q339" s="191"/>
      <c r="R339" s="191"/>
      <c r="S339" s="191"/>
      <c r="T339" s="192"/>
      <c r="AT339" s="193" t="s">
        <v>139</v>
      </c>
      <c r="AU339" s="193" t="s">
        <v>82</v>
      </c>
      <c r="AV339" s="11" t="s">
        <v>82</v>
      </c>
      <c r="AW339" s="11" t="s">
        <v>33</v>
      </c>
      <c r="AX339" s="11" t="s">
        <v>70</v>
      </c>
      <c r="AY339" s="193" t="s">
        <v>126</v>
      </c>
    </row>
    <row r="340" spans="2:65" s="1" customFormat="1" ht="22.5" customHeight="1">
      <c r="B340" s="166"/>
      <c r="C340" s="167" t="s">
        <v>549</v>
      </c>
      <c r="D340" s="167" t="s">
        <v>128</v>
      </c>
      <c r="E340" s="168" t="s">
        <v>550</v>
      </c>
      <c r="F340" s="169" t="s">
        <v>551</v>
      </c>
      <c r="G340" s="170" t="s">
        <v>167</v>
      </c>
      <c r="H340" s="171">
        <v>281.80900000000003</v>
      </c>
      <c r="I340" s="172"/>
      <c r="J340" s="173">
        <f>ROUND(I340*H340,2)</f>
        <v>0</v>
      </c>
      <c r="K340" s="169" t="s">
        <v>132</v>
      </c>
      <c r="L340" s="38"/>
      <c r="M340" s="174" t="s">
        <v>5</v>
      </c>
      <c r="N340" s="175" t="s">
        <v>41</v>
      </c>
      <c r="O340" s="39"/>
      <c r="P340" s="176">
        <f>O340*H340</f>
        <v>0</v>
      </c>
      <c r="Q340" s="176">
        <v>0</v>
      </c>
      <c r="R340" s="176">
        <f>Q340*H340</f>
        <v>0</v>
      </c>
      <c r="S340" s="176">
        <v>0</v>
      </c>
      <c r="T340" s="177">
        <f>S340*H340</f>
        <v>0</v>
      </c>
      <c r="AR340" s="22" t="s">
        <v>236</v>
      </c>
      <c r="AT340" s="22" t="s">
        <v>128</v>
      </c>
      <c r="AU340" s="22" t="s">
        <v>82</v>
      </c>
      <c r="AY340" s="22" t="s">
        <v>126</v>
      </c>
      <c r="BE340" s="178">
        <f>IF(N340="základní",J340,0)</f>
        <v>0</v>
      </c>
      <c r="BF340" s="178">
        <f>IF(N340="snížená",J340,0)</f>
        <v>0</v>
      </c>
      <c r="BG340" s="178">
        <f>IF(N340="zákl. přenesená",J340,0)</f>
        <v>0</v>
      </c>
      <c r="BH340" s="178">
        <f>IF(N340="sníž. přenesená",J340,0)</f>
        <v>0</v>
      </c>
      <c r="BI340" s="178">
        <f>IF(N340="nulová",J340,0)</f>
        <v>0</v>
      </c>
      <c r="BJ340" s="22" t="s">
        <v>75</v>
      </c>
      <c r="BK340" s="178">
        <f>ROUND(I340*H340,2)</f>
        <v>0</v>
      </c>
      <c r="BL340" s="22" t="s">
        <v>236</v>
      </c>
      <c r="BM340" s="22" t="s">
        <v>552</v>
      </c>
    </row>
    <row r="341" spans="2:65" s="1" customFormat="1" ht="24">
      <c r="B341" s="38"/>
      <c r="D341" s="179" t="s">
        <v>135</v>
      </c>
      <c r="F341" s="180" t="s">
        <v>553</v>
      </c>
      <c r="I341" s="181"/>
      <c r="L341" s="38"/>
      <c r="M341" s="182"/>
      <c r="N341" s="39"/>
      <c r="O341" s="39"/>
      <c r="P341" s="39"/>
      <c r="Q341" s="39"/>
      <c r="R341" s="39"/>
      <c r="S341" s="39"/>
      <c r="T341" s="67"/>
      <c r="AT341" s="22" t="s">
        <v>135</v>
      </c>
      <c r="AU341" s="22" t="s">
        <v>82</v>
      </c>
    </row>
    <row r="342" spans="2:65" s="1" customFormat="1" ht="48">
      <c r="B342" s="38"/>
      <c r="D342" s="179" t="s">
        <v>137</v>
      </c>
      <c r="F342" s="183" t="s">
        <v>501</v>
      </c>
      <c r="I342" s="181"/>
      <c r="L342" s="38"/>
      <c r="M342" s="182"/>
      <c r="N342" s="39"/>
      <c r="O342" s="39"/>
      <c r="P342" s="39"/>
      <c r="Q342" s="39"/>
      <c r="R342" s="39"/>
      <c r="S342" s="39"/>
      <c r="T342" s="67"/>
      <c r="AT342" s="22" t="s">
        <v>137</v>
      </c>
      <c r="AU342" s="22" t="s">
        <v>82</v>
      </c>
    </row>
    <row r="343" spans="2:65" s="11" customFormat="1">
      <c r="B343" s="184"/>
      <c r="D343" s="185" t="s">
        <v>139</v>
      </c>
      <c r="E343" s="186" t="s">
        <v>5</v>
      </c>
      <c r="F343" s="187" t="s">
        <v>353</v>
      </c>
      <c r="H343" s="188">
        <v>281.80900000000003</v>
      </c>
      <c r="I343" s="189"/>
      <c r="L343" s="184"/>
      <c r="M343" s="190"/>
      <c r="N343" s="191"/>
      <c r="O343" s="191"/>
      <c r="P343" s="191"/>
      <c r="Q343" s="191"/>
      <c r="R343" s="191"/>
      <c r="S343" s="191"/>
      <c r="T343" s="192"/>
      <c r="AT343" s="193" t="s">
        <v>139</v>
      </c>
      <c r="AU343" s="193" t="s">
        <v>82</v>
      </c>
      <c r="AV343" s="11" t="s">
        <v>82</v>
      </c>
      <c r="AW343" s="11" t="s">
        <v>33</v>
      </c>
      <c r="AX343" s="11" t="s">
        <v>70</v>
      </c>
      <c r="AY343" s="193" t="s">
        <v>126</v>
      </c>
    </row>
    <row r="344" spans="2:65" s="1" customFormat="1" ht="22.5" customHeight="1">
      <c r="B344" s="166"/>
      <c r="C344" s="206" t="s">
        <v>554</v>
      </c>
      <c r="D344" s="206" t="s">
        <v>251</v>
      </c>
      <c r="E344" s="207" t="s">
        <v>555</v>
      </c>
      <c r="F344" s="208" t="s">
        <v>556</v>
      </c>
      <c r="G344" s="209" t="s">
        <v>131</v>
      </c>
      <c r="H344" s="210">
        <v>3.7170000000000001</v>
      </c>
      <c r="I344" s="211"/>
      <c r="J344" s="212">
        <f>ROUND(I344*H344,2)</f>
        <v>0</v>
      </c>
      <c r="K344" s="208" t="s">
        <v>132</v>
      </c>
      <c r="L344" s="213"/>
      <c r="M344" s="214" t="s">
        <v>5</v>
      </c>
      <c r="N344" s="215" t="s">
        <v>41</v>
      </c>
      <c r="O344" s="39"/>
      <c r="P344" s="176">
        <f>O344*H344</f>
        <v>0</v>
      </c>
      <c r="Q344" s="176">
        <v>0.55000000000000004</v>
      </c>
      <c r="R344" s="176">
        <f>Q344*H344</f>
        <v>2.0443500000000001</v>
      </c>
      <c r="S344" s="176">
        <v>0</v>
      </c>
      <c r="T344" s="177">
        <f>S344*H344</f>
        <v>0</v>
      </c>
      <c r="AR344" s="22" t="s">
        <v>339</v>
      </c>
      <c r="AT344" s="22" t="s">
        <v>251</v>
      </c>
      <c r="AU344" s="22" t="s">
        <v>82</v>
      </c>
      <c r="AY344" s="22" t="s">
        <v>126</v>
      </c>
      <c r="BE344" s="178">
        <f>IF(N344="základní",J344,0)</f>
        <v>0</v>
      </c>
      <c r="BF344" s="178">
        <f>IF(N344="snížená",J344,0)</f>
        <v>0</v>
      </c>
      <c r="BG344" s="178">
        <f>IF(N344="zákl. přenesená",J344,0)</f>
        <v>0</v>
      </c>
      <c r="BH344" s="178">
        <f>IF(N344="sníž. přenesená",J344,0)</f>
        <v>0</v>
      </c>
      <c r="BI344" s="178">
        <f>IF(N344="nulová",J344,0)</f>
        <v>0</v>
      </c>
      <c r="BJ344" s="22" t="s">
        <v>75</v>
      </c>
      <c r="BK344" s="178">
        <f>ROUND(I344*H344,2)</f>
        <v>0</v>
      </c>
      <c r="BL344" s="22" t="s">
        <v>236</v>
      </c>
      <c r="BM344" s="22" t="s">
        <v>557</v>
      </c>
    </row>
    <row r="345" spans="2:65" s="1" customFormat="1">
      <c r="B345" s="38"/>
      <c r="D345" s="179" t="s">
        <v>135</v>
      </c>
      <c r="F345" s="180" t="s">
        <v>556</v>
      </c>
      <c r="I345" s="181"/>
      <c r="L345" s="38"/>
      <c r="M345" s="182"/>
      <c r="N345" s="39"/>
      <c r="O345" s="39"/>
      <c r="P345" s="39"/>
      <c r="Q345" s="39"/>
      <c r="R345" s="39"/>
      <c r="S345" s="39"/>
      <c r="T345" s="67"/>
      <c r="AT345" s="22" t="s">
        <v>135</v>
      </c>
      <c r="AU345" s="22" t="s">
        <v>82</v>
      </c>
    </row>
    <row r="346" spans="2:65" s="11" customFormat="1">
      <c r="B346" s="184"/>
      <c r="D346" s="185" t="s">
        <v>139</v>
      </c>
      <c r="E346" s="186" t="s">
        <v>5</v>
      </c>
      <c r="F346" s="187" t="s">
        <v>558</v>
      </c>
      <c r="H346" s="188">
        <v>3.7170000000000001</v>
      </c>
      <c r="I346" s="189"/>
      <c r="L346" s="184"/>
      <c r="M346" s="190"/>
      <c r="N346" s="191"/>
      <c r="O346" s="191"/>
      <c r="P346" s="191"/>
      <c r="Q346" s="191"/>
      <c r="R346" s="191"/>
      <c r="S346" s="191"/>
      <c r="T346" s="192"/>
      <c r="AT346" s="193" t="s">
        <v>139</v>
      </c>
      <c r="AU346" s="193" t="s">
        <v>82</v>
      </c>
      <c r="AV346" s="11" t="s">
        <v>82</v>
      </c>
      <c r="AW346" s="11" t="s">
        <v>33</v>
      </c>
      <c r="AX346" s="11" t="s">
        <v>70</v>
      </c>
      <c r="AY346" s="193" t="s">
        <v>126</v>
      </c>
    </row>
    <row r="347" spans="2:65" s="1" customFormat="1" ht="22.5" customHeight="1">
      <c r="B347" s="166"/>
      <c r="C347" s="167" t="s">
        <v>559</v>
      </c>
      <c r="D347" s="167" t="s">
        <v>128</v>
      </c>
      <c r="E347" s="168" t="s">
        <v>560</v>
      </c>
      <c r="F347" s="169" t="s">
        <v>561</v>
      </c>
      <c r="G347" s="170" t="s">
        <v>245</v>
      </c>
      <c r="H347" s="171">
        <v>359.9</v>
      </c>
      <c r="I347" s="172"/>
      <c r="J347" s="173">
        <f>ROUND(I347*H347,2)</f>
        <v>0</v>
      </c>
      <c r="K347" s="169" t="s">
        <v>132</v>
      </c>
      <c r="L347" s="38"/>
      <c r="M347" s="174" t="s">
        <v>5</v>
      </c>
      <c r="N347" s="175" t="s">
        <v>41</v>
      </c>
      <c r="O347" s="39"/>
      <c r="P347" s="176">
        <f>O347*H347</f>
        <v>0</v>
      </c>
      <c r="Q347" s="176">
        <v>0</v>
      </c>
      <c r="R347" s="176">
        <f>Q347*H347</f>
        <v>0</v>
      </c>
      <c r="S347" s="176">
        <v>0</v>
      </c>
      <c r="T347" s="177">
        <f>S347*H347</f>
        <v>0</v>
      </c>
      <c r="AR347" s="22" t="s">
        <v>236</v>
      </c>
      <c r="AT347" s="22" t="s">
        <v>128</v>
      </c>
      <c r="AU347" s="22" t="s">
        <v>82</v>
      </c>
      <c r="AY347" s="22" t="s">
        <v>126</v>
      </c>
      <c r="BE347" s="178">
        <f>IF(N347="základní",J347,0)</f>
        <v>0</v>
      </c>
      <c r="BF347" s="178">
        <f>IF(N347="snížená",J347,0)</f>
        <v>0</v>
      </c>
      <c r="BG347" s="178">
        <f>IF(N347="zákl. přenesená",J347,0)</f>
        <v>0</v>
      </c>
      <c r="BH347" s="178">
        <f>IF(N347="sníž. přenesená",J347,0)</f>
        <v>0</v>
      </c>
      <c r="BI347" s="178">
        <f>IF(N347="nulová",J347,0)</f>
        <v>0</v>
      </c>
      <c r="BJ347" s="22" t="s">
        <v>75</v>
      </c>
      <c r="BK347" s="178">
        <f>ROUND(I347*H347,2)</f>
        <v>0</v>
      </c>
      <c r="BL347" s="22" t="s">
        <v>236</v>
      </c>
      <c r="BM347" s="22" t="s">
        <v>562</v>
      </c>
    </row>
    <row r="348" spans="2:65" s="1" customFormat="1">
      <c r="B348" s="38"/>
      <c r="D348" s="179" t="s">
        <v>135</v>
      </c>
      <c r="F348" s="180" t="s">
        <v>563</v>
      </c>
      <c r="I348" s="181"/>
      <c r="L348" s="38"/>
      <c r="M348" s="182"/>
      <c r="N348" s="39"/>
      <c r="O348" s="39"/>
      <c r="P348" s="39"/>
      <c r="Q348" s="39"/>
      <c r="R348" s="39"/>
      <c r="S348" s="39"/>
      <c r="T348" s="67"/>
      <c r="AT348" s="22" t="s">
        <v>135</v>
      </c>
      <c r="AU348" s="22" t="s">
        <v>82</v>
      </c>
    </row>
    <row r="349" spans="2:65" s="1" customFormat="1" ht="48">
      <c r="B349" s="38"/>
      <c r="D349" s="179" t="s">
        <v>137</v>
      </c>
      <c r="F349" s="183" t="s">
        <v>501</v>
      </c>
      <c r="I349" s="181"/>
      <c r="L349" s="38"/>
      <c r="M349" s="182"/>
      <c r="N349" s="39"/>
      <c r="O349" s="39"/>
      <c r="P349" s="39"/>
      <c r="Q349" s="39"/>
      <c r="R349" s="39"/>
      <c r="S349" s="39"/>
      <c r="T349" s="67"/>
      <c r="AT349" s="22" t="s">
        <v>137</v>
      </c>
      <c r="AU349" s="22" t="s">
        <v>82</v>
      </c>
    </row>
    <row r="350" spans="2:65" s="12" customFormat="1">
      <c r="B350" s="198"/>
      <c r="D350" s="179" t="s">
        <v>139</v>
      </c>
      <c r="E350" s="199" t="s">
        <v>5</v>
      </c>
      <c r="F350" s="200" t="s">
        <v>564</v>
      </c>
      <c r="H350" s="201" t="s">
        <v>5</v>
      </c>
      <c r="I350" s="202"/>
      <c r="L350" s="198"/>
      <c r="M350" s="203"/>
      <c r="N350" s="204"/>
      <c r="O350" s="204"/>
      <c r="P350" s="204"/>
      <c r="Q350" s="204"/>
      <c r="R350" s="204"/>
      <c r="S350" s="204"/>
      <c r="T350" s="205"/>
      <c r="AT350" s="201" t="s">
        <v>139</v>
      </c>
      <c r="AU350" s="201" t="s">
        <v>82</v>
      </c>
      <c r="AV350" s="12" t="s">
        <v>75</v>
      </c>
      <c r="AW350" s="12" t="s">
        <v>33</v>
      </c>
      <c r="AX350" s="12" t="s">
        <v>70</v>
      </c>
      <c r="AY350" s="201" t="s">
        <v>126</v>
      </c>
    </row>
    <row r="351" spans="2:65" s="11" customFormat="1">
      <c r="B351" s="184"/>
      <c r="D351" s="179" t="s">
        <v>139</v>
      </c>
      <c r="E351" s="193" t="s">
        <v>5</v>
      </c>
      <c r="F351" s="195" t="s">
        <v>565</v>
      </c>
      <c r="H351" s="196">
        <v>338</v>
      </c>
      <c r="I351" s="189"/>
      <c r="L351" s="184"/>
      <c r="M351" s="190"/>
      <c r="N351" s="191"/>
      <c r="O351" s="191"/>
      <c r="P351" s="191"/>
      <c r="Q351" s="191"/>
      <c r="R351" s="191"/>
      <c r="S351" s="191"/>
      <c r="T351" s="192"/>
      <c r="AT351" s="193" t="s">
        <v>139</v>
      </c>
      <c r="AU351" s="193" t="s">
        <v>82</v>
      </c>
      <c r="AV351" s="11" t="s">
        <v>82</v>
      </c>
      <c r="AW351" s="11" t="s">
        <v>33</v>
      </c>
      <c r="AX351" s="11" t="s">
        <v>70</v>
      </c>
      <c r="AY351" s="193" t="s">
        <v>126</v>
      </c>
    </row>
    <row r="352" spans="2:65" s="12" customFormat="1">
      <c r="B352" s="198"/>
      <c r="D352" s="179" t="s">
        <v>139</v>
      </c>
      <c r="E352" s="199" t="s">
        <v>5</v>
      </c>
      <c r="F352" s="200" t="s">
        <v>170</v>
      </c>
      <c r="H352" s="201" t="s">
        <v>5</v>
      </c>
      <c r="I352" s="202"/>
      <c r="L352" s="198"/>
      <c r="M352" s="203"/>
      <c r="N352" s="204"/>
      <c r="O352" s="204"/>
      <c r="P352" s="204"/>
      <c r="Q352" s="204"/>
      <c r="R352" s="204"/>
      <c r="S352" s="204"/>
      <c r="T352" s="205"/>
      <c r="AT352" s="201" t="s">
        <v>139</v>
      </c>
      <c r="AU352" s="201" t="s">
        <v>82</v>
      </c>
      <c r="AV352" s="12" t="s">
        <v>75</v>
      </c>
      <c r="AW352" s="12" t="s">
        <v>33</v>
      </c>
      <c r="AX352" s="12" t="s">
        <v>70</v>
      </c>
      <c r="AY352" s="201" t="s">
        <v>126</v>
      </c>
    </row>
    <row r="353" spans="2:65" s="11" customFormat="1">
      <c r="B353" s="184"/>
      <c r="D353" s="185" t="s">
        <v>139</v>
      </c>
      <c r="E353" s="186" t="s">
        <v>5</v>
      </c>
      <c r="F353" s="187" t="s">
        <v>492</v>
      </c>
      <c r="H353" s="188">
        <v>21.9</v>
      </c>
      <c r="I353" s="189"/>
      <c r="L353" s="184"/>
      <c r="M353" s="190"/>
      <c r="N353" s="191"/>
      <c r="O353" s="191"/>
      <c r="P353" s="191"/>
      <c r="Q353" s="191"/>
      <c r="R353" s="191"/>
      <c r="S353" s="191"/>
      <c r="T353" s="192"/>
      <c r="AT353" s="193" t="s">
        <v>139</v>
      </c>
      <c r="AU353" s="193" t="s">
        <v>82</v>
      </c>
      <c r="AV353" s="11" t="s">
        <v>82</v>
      </c>
      <c r="AW353" s="11" t="s">
        <v>33</v>
      </c>
      <c r="AX353" s="11" t="s">
        <v>70</v>
      </c>
      <c r="AY353" s="193" t="s">
        <v>126</v>
      </c>
    </row>
    <row r="354" spans="2:65" s="1" customFormat="1" ht="22.5" customHeight="1">
      <c r="B354" s="166"/>
      <c r="C354" s="206" t="s">
        <v>566</v>
      </c>
      <c r="D354" s="206" t="s">
        <v>251</v>
      </c>
      <c r="E354" s="207" t="s">
        <v>555</v>
      </c>
      <c r="F354" s="208" t="s">
        <v>556</v>
      </c>
      <c r="G354" s="209" t="s">
        <v>131</v>
      </c>
      <c r="H354" s="210">
        <v>0.95</v>
      </c>
      <c r="I354" s="211"/>
      <c r="J354" s="212">
        <f>ROUND(I354*H354,2)</f>
        <v>0</v>
      </c>
      <c r="K354" s="208" t="s">
        <v>132</v>
      </c>
      <c r="L354" s="213"/>
      <c r="M354" s="214" t="s">
        <v>5</v>
      </c>
      <c r="N354" s="215" t="s">
        <v>41</v>
      </c>
      <c r="O354" s="39"/>
      <c r="P354" s="176">
        <f>O354*H354</f>
        <v>0</v>
      </c>
      <c r="Q354" s="176">
        <v>0.55000000000000004</v>
      </c>
      <c r="R354" s="176">
        <f>Q354*H354</f>
        <v>0.52249999999999996</v>
      </c>
      <c r="S354" s="176">
        <v>0</v>
      </c>
      <c r="T354" s="177">
        <f>S354*H354</f>
        <v>0</v>
      </c>
      <c r="AR354" s="22" t="s">
        <v>339</v>
      </c>
      <c r="AT354" s="22" t="s">
        <v>251</v>
      </c>
      <c r="AU354" s="22" t="s">
        <v>82</v>
      </c>
      <c r="AY354" s="22" t="s">
        <v>126</v>
      </c>
      <c r="BE354" s="178">
        <f>IF(N354="základní",J354,0)</f>
        <v>0</v>
      </c>
      <c r="BF354" s="178">
        <f>IF(N354="snížená",J354,0)</f>
        <v>0</v>
      </c>
      <c r="BG354" s="178">
        <f>IF(N354="zákl. přenesená",J354,0)</f>
        <v>0</v>
      </c>
      <c r="BH354" s="178">
        <f>IF(N354="sníž. přenesená",J354,0)</f>
        <v>0</v>
      </c>
      <c r="BI354" s="178">
        <f>IF(N354="nulová",J354,0)</f>
        <v>0</v>
      </c>
      <c r="BJ354" s="22" t="s">
        <v>75</v>
      </c>
      <c r="BK354" s="178">
        <f>ROUND(I354*H354,2)</f>
        <v>0</v>
      </c>
      <c r="BL354" s="22" t="s">
        <v>236</v>
      </c>
      <c r="BM354" s="22" t="s">
        <v>567</v>
      </c>
    </row>
    <row r="355" spans="2:65" s="1" customFormat="1">
      <c r="B355" s="38"/>
      <c r="D355" s="179" t="s">
        <v>135</v>
      </c>
      <c r="F355" s="180" t="s">
        <v>556</v>
      </c>
      <c r="I355" s="181"/>
      <c r="L355" s="38"/>
      <c r="M355" s="182"/>
      <c r="N355" s="39"/>
      <c r="O355" s="39"/>
      <c r="P355" s="39"/>
      <c r="Q355" s="39"/>
      <c r="R355" s="39"/>
      <c r="S355" s="39"/>
      <c r="T355" s="67"/>
      <c r="AT355" s="22" t="s">
        <v>135</v>
      </c>
      <c r="AU355" s="22" t="s">
        <v>82</v>
      </c>
    </row>
    <row r="356" spans="2:65" s="11" customFormat="1">
      <c r="B356" s="184"/>
      <c r="D356" s="185" t="s">
        <v>139</v>
      </c>
      <c r="E356" s="186" t="s">
        <v>5</v>
      </c>
      <c r="F356" s="187" t="s">
        <v>568</v>
      </c>
      <c r="H356" s="188">
        <v>0.95</v>
      </c>
      <c r="I356" s="189"/>
      <c r="L356" s="184"/>
      <c r="M356" s="190"/>
      <c r="N356" s="191"/>
      <c r="O356" s="191"/>
      <c r="P356" s="191"/>
      <c r="Q356" s="191"/>
      <c r="R356" s="191"/>
      <c r="S356" s="191"/>
      <c r="T356" s="192"/>
      <c r="AT356" s="193" t="s">
        <v>139</v>
      </c>
      <c r="AU356" s="193" t="s">
        <v>82</v>
      </c>
      <c r="AV356" s="11" t="s">
        <v>82</v>
      </c>
      <c r="AW356" s="11" t="s">
        <v>33</v>
      </c>
      <c r="AX356" s="11" t="s">
        <v>70</v>
      </c>
      <c r="AY356" s="193" t="s">
        <v>126</v>
      </c>
    </row>
    <row r="357" spans="2:65" s="1" customFormat="1" ht="22.5" customHeight="1">
      <c r="B357" s="166"/>
      <c r="C357" s="167" t="s">
        <v>569</v>
      </c>
      <c r="D357" s="167" t="s">
        <v>128</v>
      </c>
      <c r="E357" s="168" t="s">
        <v>570</v>
      </c>
      <c r="F357" s="169" t="s">
        <v>571</v>
      </c>
      <c r="G357" s="170" t="s">
        <v>131</v>
      </c>
      <c r="H357" s="171">
        <v>14.741</v>
      </c>
      <c r="I357" s="172"/>
      <c r="J357" s="173">
        <f>ROUND(I357*H357,2)</f>
        <v>0</v>
      </c>
      <c r="K357" s="169" t="s">
        <v>132</v>
      </c>
      <c r="L357" s="38"/>
      <c r="M357" s="174" t="s">
        <v>5</v>
      </c>
      <c r="N357" s="175" t="s">
        <v>41</v>
      </c>
      <c r="O357" s="39"/>
      <c r="P357" s="176">
        <f>O357*H357</f>
        <v>0</v>
      </c>
      <c r="Q357" s="176">
        <v>2.3367804999999998E-2</v>
      </c>
      <c r="R357" s="176">
        <f>Q357*H357</f>
        <v>0.34446481350499997</v>
      </c>
      <c r="S357" s="176">
        <v>0</v>
      </c>
      <c r="T357" s="177">
        <f>S357*H357</f>
        <v>0</v>
      </c>
      <c r="AR357" s="22" t="s">
        <v>236</v>
      </c>
      <c r="AT357" s="22" t="s">
        <v>128</v>
      </c>
      <c r="AU357" s="22" t="s">
        <v>82</v>
      </c>
      <c r="AY357" s="22" t="s">
        <v>126</v>
      </c>
      <c r="BE357" s="178">
        <f>IF(N357="základní",J357,0)</f>
        <v>0</v>
      </c>
      <c r="BF357" s="178">
        <f>IF(N357="snížená",J357,0)</f>
        <v>0</v>
      </c>
      <c r="BG357" s="178">
        <f>IF(N357="zákl. přenesená",J357,0)</f>
        <v>0</v>
      </c>
      <c r="BH357" s="178">
        <f>IF(N357="sníž. přenesená",J357,0)</f>
        <v>0</v>
      </c>
      <c r="BI357" s="178">
        <f>IF(N357="nulová",J357,0)</f>
        <v>0</v>
      </c>
      <c r="BJ357" s="22" t="s">
        <v>75</v>
      </c>
      <c r="BK357" s="178">
        <f>ROUND(I357*H357,2)</f>
        <v>0</v>
      </c>
      <c r="BL357" s="22" t="s">
        <v>236</v>
      </c>
      <c r="BM357" s="22" t="s">
        <v>572</v>
      </c>
    </row>
    <row r="358" spans="2:65" s="1" customFormat="1" ht="24">
      <c r="B358" s="38"/>
      <c r="D358" s="179" t="s">
        <v>135</v>
      </c>
      <c r="F358" s="180" t="s">
        <v>573</v>
      </c>
      <c r="I358" s="181"/>
      <c r="L358" s="38"/>
      <c r="M358" s="182"/>
      <c r="N358" s="39"/>
      <c r="O358" s="39"/>
      <c r="P358" s="39"/>
      <c r="Q358" s="39"/>
      <c r="R358" s="39"/>
      <c r="S358" s="39"/>
      <c r="T358" s="67"/>
      <c r="AT358" s="22" t="s">
        <v>135</v>
      </c>
      <c r="AU358" s="22" t="s">
        <v>82</v>
      </c>
    </row>
    <row r="359" spans="2:65" s="1" customFormat="1" ht="72">
      <c r="B359" s="38"/>
      <c r="D359" s="179" t="s">
        <v>137</v>
      </c>
      <c r="F359" s="183" t="s">
        <v>574</v>
      </c>
      <c r="I359" s="181"/>
      <c r="L359" s="38"/>
      <c r="M359" s="182"/>
      <c r="N359" s="39"/>
      <c r="O359" s="39"/>
      <c r="P359" s="39"/>
      <c r="Q359" s="39"/>
      <c r="R359" s="39"/>
      <c r="S359" s="39"/>
      <c r="T359" s="67"/>
      <c r="AT359" s="22" t="s">
        <v>137</v>
      </c>
      <c r="AU359" s="22" t="s">
        <v>82</v>
      </c>
    </row>
    <row r="360" spans="2:65" s="11" customFormat="1">
      <c r="B360" s="184"/>
      <c r="D360" s="179" t="s">
        <v>139</v>
      </c>
      <c r="E360" s="193" t="s">
        <v>5</v>
      </c>
      <c r="F360" s="195" t="s">
        <v>575</v>
      </c>
      <c r="H360" s="196">
        <v>14.305999999999999</v>
      </c>
      <c r="I360" s="189"/>
      <c r="L360" s="184"/>
      <c r="M360" s="190"/>
      <c r="N360" s="191"/>
      <c r="O360" s="191"/>
      <c r="P360" s="191"/>
      <c r="Q360" s="191"/>
      <c r="R360" s="191"/>
      <c r="S360" s="191"/>
      <c r="T360" s="192"/>
      <c r="AT360" s="193" t="s">
        <v>139</v>
      </c>
      <c r="AU360" s="193" t="s">
        <v>82</v>
      </c>
      <c r="AV360" s="11" t="s">
        <v>82</v>
      </c>
      <c r="AW360" s="11" t="s">
        <v>33</v>
      </c>
      <c r="AX360" s="11" t="s">
        <v>70</v>
      </c>
      <c r="AY360" s="193" t="s">
        <v>126</v>
      </c>
    </row>
    <row r="361" spans="2:65" s="11" customFormat="1">
      <c r="B361" s="184"/>
      <c r="D361" s="185" t="s">
        <v>139</v>
      </c>
      <c r="E361" s="186" t="s">
        <v>5</v>
      </c>
      <c r="F361" s="187" t="s">
        <v>450</v>
      </c>
      <c r="H361" s="188">
        <v>0.435</v>
      </c>
      <c r="I361" s="189"/>
      <c r="L361" s="184"/>
      <c r="M361" s="190"/>
      <c r="N361" s="191"/>
      <c r="O361" s="191"/>
      <c r="P361" s="191"/>
      <c r="Q361" s="191"/>
      <c r="R361" s="191"/>
      <c r="S361" s="191"/>
      <c r="T361" s="192"/>
      <c r="AT361" s="193" t="s">
        <v>139</v>
      </c>
      <c r="AU361" s="193" t="s">
        <v>82</v>
      </c>
      <c r="AV361" s="11" t="s">
        <v>82</v>
      </c>
      <c r="AW361" s="11" t="s">
        <v>33</v>
      </c>
      <c r="AX361" s="11" t="s">
        <v>70</v>
      </c>
      <c r="AY361" s="193" t="s">
        <v>126</v>
      </c>
    </row>
    <row r="362" spans="2:65" s="1" customFormat="1" ht="22.5" customHeight="1">
      <c r="B362" s="166"/>
      <c r="C362" s="167" t="s">
        <v>576</v>
      </c>
      <c r="D362" s="167" t="s">
        <v>128</v>
      </c>
      <c r="E362" s="168" t="s">
        <v>577</v>
      </c>
      <c r="F362" s="169" t="s">
        <v>578</v>
      </c>
      <c r="G362" s="170" t="s">
        <v>167</v>
      </c>
      <c r="H362" s="171">
        <v>13.2</v>
      </c>
      <c r="I362" s="172"/>
      <c r="J362" s="173">
        <f>ROUND(I362*H362,2)</f>
        <v>0</v>
      </c>
      <c r="K362" s="169" t="s">
        <v>132</v>
      </c>
      <c r="L362" s="38"/>
      <c r="M362" s="174" t="s">
        <v>5</v>
      </c>
      <c r="N362" s="175" t="s">
        <v>41</v>
      </c>
      <c r="O362" s="39"/>
      <c r="P362" s="176">
        <f>O362*H362</f>
        <v>0</v>
      </c>
      <c r="Q362" s="176">
        <v>0</v>
      </c>
      <c r="R362" s="176">
        <f>Q362*H362</f>
        <v>0</v>
      </c>
      <c r="S362" s="176">
        <v>0</v>
      </c>
      <c r="T362" s="177">
        <f>S362*H362</f>
        <v>0</v>
      </c>
      <c r="AR362" s="22" t="s">
        <v>236</v>
      </c>
      <c r="AT362" s="22" t="s">
        <v>128</v>
      </c>
      <c r="AU362" s="22" t="s">
        <v>82</v>
      </c>
      <c r="AY362" s="22" t="s">
        <v>126</v>
      </c>
      <c r="BE362" s="178">
        <f>IF(N362="základní",J362,0)</f>
        <v>0</v>
      </c>
      <c r="BF362" s="178">
        <f>IF(N362="snížená",J362,0)</f>
        <v>0</v>
      </c>
      <c r="BG362" s="178">
        <f>IF(N362="zákl. přenesená",J362,0)</f>
        <v>0</v>
      </c>
      <c r="BH362" s="178">
        <f>IF(N362="sníž. přenesená",J362,0)</f>
        <v>0</v>
      </c>
      <c r="BI362" s="178">
        <f>IF(N362="nulová",J362,0)</f>
        <v>0</v>
      </c>
      <c r="BJ362" s="22" t="s">
        <v>75</v>
      </c>
      <c r="BK362" s="178">
        <f>ROUND(I362*H362,2)</f>
        <v>0</v>
      </c>
      <c r="BL362" s="22" t="s">
        <v>236</v>
      </c>
      <c r="BM362" s="22" t="s">
        <v>579</v>
      </c>
    </row>
    <row r="363" spans="2:65" s="1" customFormat="1">
      <c r="B363" s="38"/>
      <c r="D363" s="179" t="s">
        <v>135</v>
      </c>
      <c r="F363" s="180" t="s">
        <v>580</v>
      </c>
      <c r="I363" s="181"/>
      <c r="L363" s="38"/>
      <c r="M363" s="182"/>
      <c r="N363" s="39"/>
      <c r="O363" s="39"/>
      <c r="P363" s="39"/>
      <c r="Q363" s="39"/>
      <c r="R363" s="39"/>
      <c r="S363" s="39"/>
      <c r="T363" s="67"/>
      <c r="AT363" s="22" t="s">
        <v>135</v>
      </c>
      <c r="AU363" s="22" t="s">
        <v>82</v>
      </c>
    </row>
    <row r="364" spans="2:65" s="1" customFormat="1" ht="24">
      <c r="B364" s="38"/>
      <c r="D364" s="179" t="s">
        <v>137</v>
      </c>
      <c r="F364" s="183" t="s">
        <v>581</v>
      </c>
      <c r="I364" s="181"/>
      <c r="L364" s="38"/>
      <c r="M364" s="182"/>
      <c r="N364" s="39"/>
      <c r="O364" s="39"/>
      <c r="P364" s="39"/>
      <c r="Q364" s="39"/>
      <c r="R364" s="39"/>
      <c r="S364" s="39"/>
      <c r="T364" s="67"/>
      <c r="AT364" s="22" t="s">
        <v>137</v>
      </c>
      <c r="AU364" s="22" t="s">
        <v>82</v>
      </c>
    </row>
    <row r="365" spans="2:65" s="12" customFormat="1">
      <c r="B365" s="198"/>
      <c r="D365" s="179" t="s">
        <v>139</v>
      </c>
      <c r="E365" s="199" t="s">
        <v>5</v>
      </c>
      <c r="F365" s="200" t="s">
        <v>582</v>
      </c>
      <c r="H365" s="201" t="s">
        <v>5</v>
      </c>
      <c r="I365" s="202"/>
      <c r="L365" s="198"/>
      <c r="M365" s="203"/>
      <c r="N365" s="204"/>
      <c r="O365" s="204"/>
      <c r="P365" s="204"/>
      <c r="Q365" s="204"/>
      <c r="R365" s="204"/>
      <c r="S365" s="204"/>
      <c r="T365" s="205"/>
      <c r="AT365" s="201" t="s">
        <v>139</v>
      </c>
      <c r="AU365" s="201" t="s">
        <v>82</v>
      </c>
      <c r="AV365" s="12" t="s">
        <v>75</v>
      </c>
      <c r="AW365" s="12" t="s">
        <v>33</v>
      </c>
      <c r="AX365" s="12" t="s">
        <v>70</v>
      </c>
      <c r="AY365" s="201" t="s">
        <v>126</v>
      </c>
    </row>
    <row r="366" spans="2:65" s="11" customFormat="1">
      <c r="B366" s="184"/>
      <c r="D366" s="185" t="s">
        <v>139</v>
      </c>
      <c r="E366" s="186" t="s">
        <v>5</v>
      </c>
      <c r="F366" s="187" t="s">
        <v>583</v>
      </c>
      <c r="H366" s="188">
        <v>13.2</v>
      </c>
      <c r="I366" s="189"/>
      <c r="L366" s="184"/>
      <c r="M366" s="190"/>
      <c r="N366" s="191"/>
      <c r="O366" s="191"/>
      <c r="P366" s="191"/>
      <c r="Q366" s="191"/>
      <c r="R366" s="191"/>
      <c r="S366" s="191"/>
      <c r="T366" s="192"/>
      <c r="AT366" s="193" t="s">
        <v>139</v>
      </c>
      <c r="AU366" s="193" t="s">
        <v>82</v>
      </c>
      <c r="AV366" s="11" t="s">
        <v>82</v>
      </c>
      <c r="AW366" s="11" t="s">
        <v>33</v>
      </c>
      <c r="AX366" s="11" t="s">
        <v>70</v>
      </c>
      <c r="AY366" s="193" t="s">
        <v>126</v>
      </c>
    </row>
    <row r="367" spans="2:65" s="1" customFormat="1" ht="22.5" customHeight="1">
      <c r="B367" s="166"/>
      <c r="C367" s="206" t="s">
        <v>584</v>
      </c>
      <c r="D367" s="206" t="s">
        <v>251</v>
      </c>
      <c r="E367" s="207" t="s">
        <v>504</v>
      </c>
      <c r="F367" s="208" t="s">
        <v>505</v>
      </c>
      <c r="G367" s="209" t="s">
        <v>131</v>
      </c>
      <c r="H367" s="210">
        <v>0.436</v>
      </c>
      <c r="I367" s="211"/>
      <c r="J367" s="212">
        <f>ROUND(I367*H367,2)</f>
        <v>0</v>
      </c>
      <c r="K367" s="208" t="s">
        <v>132</v>
      </c>
      <c r="L367" s="213"/>
      <c r="M367" s="214" t="s">
        <v>5</v>
      </c>
      <c r="N367" s="215" t="s">
        <v>41</v>
      </c>
      <c r="O367" s="39"/>
      <c r="P367" s="176">
        <f>O367*H367</f>
        <v>0</v>
      </c>
      <c r="Q367" s="176">
        <v>0.55000000000000004</v>
      </c>
      <c r="R367" s="176">
        <f>Q367*H367</f>
        <v>0.23980000000000001</v>
      </c>
      <c r="S367" s="176">
        <v>0</v>
      </c>
      <c r="T367" s="177">
        <f>S367*H367</f>
        <v>0</v>
      </c>
      <c r="AR367" s="22" t="s">
        <v>339</v>
      </c>
      <c r="AT367" s="22" t="s">
        <v>251</v>
      </c>
      <c r="AU367" s="22" t="s">
        <v>82</v>
      </c>
      <c r="AY367" s="22" t="s">
        <v>126</v>
      </c>
      <c r="BE367" s="178">
        <f>IF(N367="základní",J367,0)</f>
        <v>0</v>
      </c>
      <c r="BF367" s="178">
        <f>IF(N367="snížená",J367,0)</f>
        <v>0</v>
      </c>
      <c r="BG367" s="178">
        <f>IF(N367="zákl. přenesená",J367,0)</f>
        <v>0</v>
      </c>
      <c r="BH367" s="178">
        <f>IF(N367="sníž. přenesená",J367,0)</f>
        <v>0</v>
      </c>
      <c r="BI367" s="178">
        <f>IF(N367="nulová",J367,0)</f>
        <v>0</v>
      </c>
      <c r="BJ367" s="22" t="s">
        <v>75</v>
      </c>
      <c r="BK367" s="178">
        <f>ROUND(I367*H367,2)</f>
        <v>0</v>
      </c>
      <c r="BL367" s="22" t="s">
        <v>236</v>
      </c>
      <c r="BM367" s="22" t="s">
        <v>585</v>
      </c>
    </row>
    <row r="368" spans="2:65" s="1" customFormat="1">
      <c r="B368" s="38"/>
      <c r="D368" s="179" t="s">
        <v>135</v>
      </c>
      <c r="F368" s="180" t="s">
        <v>505</v>
      </c>
      <c r="I368" s="181"/>
      <c r="L368" s="38"/>
      <c r="M368" s="182"/>
      <c r="N368" s="39"/>
      <c r="O368" s="39"/>
      <c r="P368" s="39"/>
      <c r="Q368" s="39"/>
      <c r="R368" s="39"/>
      <c r="S368" s="39"/>
      <c r="T368" s="67"/>
      <c r="AT368" s="22" t="s">
        <v>135</v>
      </c>
      <c r="AU368" s="22" t="s">
        <v>82</v>
      </c>
    </row>
    <row r="369" spans="2:65" s="11" customFormat="1">
      <c r="B369" s="184"/>
      <c r="D369" s="185" t="s">
        <v>139</v>
      </c>
      <c r="E369" s="186" t="s">
        <v>5</v>
      </c>
      <c r="F369" s="187" t="s">
        <v>586</v>
      </c>
      <c r="H369" s="188">
        <v>0.436</v>
      </c>
      <c r="I369" s="189"/>
      <c r="L369" s="184"/>
      <c r="M369" s="190"/>
      <c r="N369" s="191"/>
      <c r="O369" s="191"/>
      <c r="P369" s="191"/>
      <c r="Q369" s="191"/>
      <c r="R369" s="191"/>
      <c r="S369" s="191"/>
      <c r="T369" s="192"/>
      <c r="AT369" s="193" t="s">
        <v>139</v>
      </c>
      <c r="AU369" s="193" t="s">
        <v>82</v>
      </c>
      <c r="AV369" s="11" t="s">
        <v>82</v>
      </c>
      <c r="AW369" s="11" t="s">
        <v>33</v>
      </c>
      <c r="AX369" s="11" t="s">
        <v>70</v>
      </c>
      <c r="AY369" s="193" t="s">
        <v>126</v>
      </c>
    </row>
    <row r="370" spans="2:65" s="1" customFormat="1" ht="22.5" customHeight="1">
      <c r="B370" s="166"/>
      <c r="C370" s="167" t="s">
        <v>587</v>
      </c>
      <c r="D370" s="167" t="s">
        <v>128</v>
      </c>
      <c r="E370" s="168" t="s">
        <v>588</v>
      </c>
      <c r="F370" s="169" t="s">
        <v>589</v>
      </c>
      <c r="G370" s="170" t="s">
        <v>167</v>
      </c>
      <c r="H370" s="171">
        <v>13.2</v>
      </c>
      <c r="I370" s="172"/>
      <c r="J370" s="173">
        <f>ROUND(I370*H370,2)</f>
        <v>0</v>
      </c>
      <c r="K370" s="169" t="s">
        <v>132</v>
      </c>
      <c r="L370" s="38"/>
      <c r="M370" s="174" t="s">
        <v>5</v>
      </c>
      <c r="N370" s="175" t="s">
        <v>41</v>
      </c>
      <c r="O370" s="39"/>
      <c r="P370" s="176">
        <f>O370*H370</f>
        <v>0</v>
      </c>
      <c r="Q370" s="176">
        <v>1.9424000000000001E-4</v>
      </c>
      <c r="R370" s="176">
        <f>Q370*H370</f>
        <v>2.5639679999999998E-3</v>
      </c>
      <c r="S370" s="176">
        <v>0</v>
      </c>
      <c r="T370" s="177">
        <f>S370*H370</f>
        <v>0</v>
      </c>
      <c r="AR370" s="22" t="s">
        <v>236</v>
      </c>
      <c r="AT370" s="22" t="s">
        <v>128</v>
      </c>
      <c r="AU370" s="22" t="s">
        <v>82</v>
      </c>
      <c r="AY370" s="22" t="s">
        <v>126</v>
      </c>
      <c r="BE370" s="178">
        <f>IF(N370="základní",J370,0)</f>
        <v>0</v>
      </c>
      <c r="BF370" s="178">
        <f>IF(N370="snížená",J370,0)</f>
        <v>0</v>
      </c>
      <c r="BG370" s="178">
        <f>IF(N370="zákl. přenesená",J370,0)</f>
        <v>0</v>
      </c>
      <c r="BH370" s="178">
        <f>IF(N370="sníž. přenesená",J370,0)</f>
        <v>0</v>
      </c>
      <c r="BI370" s="178">
        <f>IF(N370="nulová",J370,0)</f>
        <v>0</v>
      </c>
      <c r="BJ370" s="22" t="s">
        <v>75</v>
      </c>
      <c r="BK370" s="178">
        <f>ROUND(I370*H370,2)</f>
        <v>0</v>
      </c>
      <c r="BL370" s="22" t="s">
        <v>236</v>
      </c>
      <c r="BM370" s="22" t="s">
        <v>590</v>
      </c>
    </row>
    <row r="371" spans="2:65" s="1" customFormat="1">
      <c r="B371" s="38"/>
      <c r="D371" s="179" t="s">
        <v>135</v>
      </c>
      <c r="F371" s="180" t="s">
        <v>591</v>
      </c>
      <c r="I371" s="181"/>
      <c r="L371" s="38"/>
      <c r="M371" s="182"/>
      <c r="N371" s="39"/>
      <c r="O371" s="39"/>
      <c r="P371" s="39"/>
      <c r="Q371" s="39"/>
      <c r="R371" s="39"/>
      <c r="S371" s="39"/>
      <c r="T371" s="67"/>
      <c r="AT371" s="22" t="s">
        <v>135</v>
      </c>
      <c r="AU371" s="22" t="s">
        <v>82</v>
      </c>
    </row>
    <row r="372" spans="2:65" s="1" customFormat="1" ht="60">
      <c r="B372" s="38"/>
      <c r="D372" s="185" t="s">
        <v>137</v>
      </c>
      <c r="F372" s="194" t="s">
        <v>592</v>
      </c>
      <c r="I372" s="181"/>
      <c r="L372" s="38"/>
      <c r="M372" s="182"/>
      <c r="N372" s="39"/>
      <c r="O372" s="39"/>
      <c r="P372" s="39"/>
      <c r="Q372" s="39"/>
      <c r="R372" s="39"/>
      <c r="S372" s="39"/>
      <c r="T372" s="67"/>
      <c r="AT372" s="22" t="s">
        <v>137</v>
      </c>
      <c r="AU372" s="22" t="s">
        <v>82</v>
      </c>
    </row>
    <row r="373" spans="2:65" s="1" customFormat="1" ht="22.5" customHeight="1">
      <c r="B373" s="166"/>
      <c r="C373" s="167" t="s">
        <v>593</v>
      </c>
      <c r="D373" s="167" t="s">
        <v>128</v>
      </c>
      <c r="E373" s="168" t="s">
        <v>594</v>
      </c>
      <c r="F373" s="169" t="s">
        <v>595</v>
      </c>
      <c r="G373" s="170" t="s">
        <v>153</v>
      </c>
      <c r="H373" s="171">
        <v>9.1669999999999998</v>
      </c>
      <c r="I373" s="172"/>
      <c r="J373" s="173">
        <f>ROUND(I373*H373,2)</f>
        <v>0</v>
      </c>
      <c r="K373" s="169" t="s">
        <v>132</v>
      </c>
      <c r="L373" s="38"/>
      <c r="M373" s="174" t="s">
        <v>5</v>
      </c>
      <c r="N373" s="175" t="s">
        <v>41</v>
      </c>
      <c r="O373" s="39"/>
      <c r="P373" s="176">
        <f>O373*H373</f>
        <v>0</v>
      </c>
      <c r="Q373" s="176">
        <v>0</v>
      </c>
      <c r="R373" s="176">
        <f>Q373*H373</f>
        <v>0</v>
      </c>
      <c r="S373" s="176">
        <v>0</v>
      </c>
      <c r="T373" s="177">
        <f>S373*H373</f>
        <v>0</v>
      </c>
      <c r="AR373" s="22" t="s">
        <v>236</v>
      </c>
      <c r="AT373" s="22" t="s">
        <v>128</v>
      </c>
      <c r="AU373" s="22" t="s">
        <v>82</v>
      </c>
      <c r="AY373" s="22" t="s">
        <v>126</v>
      </c>
      <c r="BE373" s="178">
        <f>IF(N373="základní",J373,0)</f>
        <v>0</v>
      </c>
      <c r="BF373" s="178">
        <f>IF(N373="snížená",J373,0)</f>
        <v>0</v>
      </c>
      <c r="BG373" s="178">
        <f>IF(N373="zákl. přenesená",J373,0)</f>
        <v>0</v>
      </c>
      <c r="BH373" s="178">
        <f>IF(N373="sníž. přenesená",J373,0)</f>
        <v>0</v>
      </c>
      <c r="BI373" s="178">
        <f>IF(N373="nulová",J373,0)</f>
        <v>0</v>
      </c>
      <c r="BJ373" s="22" t="s">
        <v>75</v>
      </c>
      <c r="BK373" s="178">
        <f>ROUND(I373*H373,2)</f>
        <v>0</v>
      </c>
      <c r="BL373" s="22" t="s">
        <v>236</v>
      </c>
      <c r="BM373" s="22" t="s">
        <v>596</v>
      </c>
    </row>
    <row r="374" spans="2:65" s="1" customFormat="1" ht="24">
      <c r="B374" s="38"/>
      <c r="D374" s="179" t="s">
        <v>135</v>
      </c>
      <c r="F374" s="180" t="s">
        <v>597</v>
      </c>
      <c r="I374" s="181"/>
      <c r="L374" s="38"/>
      <c r="M374" s="182"/>
      <c r="N374" s="39"/>
      <c r="O374" s="39"/>
      <c r="P374" s="39"/>
      <c r="Q374" s="39"/>
      <c r="R374" s="39"/>
      <c r="S374" s="39"/>
      <c r="T374" s="67"/>
      <c r="AT374" s="22" t="s">
        <v>135</v>
      </c>
      <c r="AU374" s="22" t="s">
        <v>82</v>
      </c>
    </row>
    <row r="375" spans="2:65" s="1" customFormat="1" ht="108">
      <c r="B375" s="38"/>
      <c r="D375" s="179" t="s">
        <v>137</v>
      </c>
      <c r="F375" s="183" t="s">
        <v>371</v>
      </c>
      <c r="I375" s="181"/>
      <c r="L375" s="38"/>
      <c r="M375" s="182"/>
      <c r="N375" s="39"/>
      <c r="O375" s="39"/>
      <c r="P375" s="39"/>
      <c r="Q375" s="39"/>
      <c r="R375" s="39"/>
      <c r="S375" s="39"/>
      <c r="T375" s="67"/>
      <c r="AT375" s="22" t="s">
        <v>137</v>
      </c>
      <c r="AU375" s="22" t="s">
        <v>82</v>
      </c>
    </row>
    <row r="376" spans="2:65" s="10" customFormat="1" ht="29.85" customHeight="1">
      <c r="B376" s="152"/>
      <c r="D376" s="163" t="s">
        <v>69</v>
      </c>
      <c r="E376" s="164" t="s">
        <v>598</v>
      </c>
      <c r="F376" s="164" t="s">
        <v>599</v>
      </c>
      <c r="I376" s="155"/>
      <c r="J376" s="165">
        <f>BK376</f>
        <v>0</v>
      </c>
      <c r="L376" s="152"/>
      <c r="M376" s="157"/>
      <c r="N376" s="158"/>
      <c r="O376" s="158"/>
      <c r="P376" s="159">
        <f>SUM(P377:P405)</f>
        <v>0</v>
      </c>
      <c r="Q376" s="158"/>
      <c r="R376" s="159">
        <f>SUM(R377:R405)</f>
        <v>14.23945</v>
      </c>
      <c r="S376" s="158"/>
      <c r="T376" s="160">
        <f>SUM(T377:T405)</f>
        <v>0</v>
      </c>
      <c r="AR376" s="153" t="s">
        <v>82</v>
      </c>
      <c r="AT376" s="161" t="s">
        <v>69</v>
      </c>
      <c r="AU376" s="161" t="s">
        <v>75</v>
      </c>
      <c r="AY376" s="153" t="s">
        <v>126</v>
      </c>
      <c r="BK376" s="162">
        <f>SUM(BK377:BK405)</f>
        <v>0</v>
      </c>
    </row>
    <row r="377" spans="2:65" s="1" customFormat="1" ht="31.5" customHeight="1">
      <c r="B377" s="166"/>
      <c r="C377" s="167" t="s">
        <v>600</v>
      </c>
      <c r="D377" s="167" t="s">
        <v>128</v>
      </c>
      <c r="E377" s="168" t="s">
        <v>601</v>
      </c>
      <c r="F377" s="169" t="s">
        <v>602</v>
      </c>
      <c r="G377" s="170" t="s">
        <v>245</v>
      </c>
      <c r="H377" s="171">
        <v>279.63</v>
      </c>
      <c r="I377" s="172"/>
      <c r="J377" s="173">
        <f>ROUND(I377*H377,2)</f>
        <v>0</v>
      </c>
      <c r="K377" s="169" t="s">
        <v>132</v>
      </c>
      <c r="L377" s="38"/>
      <c r="M377" s="174" t="s">
        <v>5</v>
      </c>
      <c r="N377" s="175" t="s">
        <v>41</v>
      </c>
      <c r="O377" s="39"/>
      <c r="P377" s="176">
        <f>O377*H377</f>
        <v>0</v>
      </c>
      <c r="Q377" s="176">
        <v>0</v>
      </c>
      <c r="R377" s="176">
        <f>Q377*H377</f>
        <v>0</v>
      </c>
      <c r="S377" s="176">
        <v>0</v>
      </c>
      <c r="T377" s="177">
        <f>S377*H377</f>
        <v>0</v>
      </c>
      <c r="AR377" s="22" t="s">
        <v>236</v>
      </c>
      <c r="AT377" s="22" t="s">
        <v>128</v>
      </c>
      <c r="AU377" s="22" t="s">
        <v>82</v>
      </c>
      <c r="AY377" s="22" t="s">
        <v>126</v>
      </c>
      <c r="BE377" s="178">
        <f>IF(N377="základní",J377,0)</f>
        <v>0</v>
      </c>
      <c r="BF377" s="178">
        <f>IF(N377="snížená",J377,0)</f>
        <v>0</v>
      </c>
      <c r="BG377" s="178">
        <f>IF(N377="zákl. přenesená",J377,0)</f>
        <v>0</v>
      </c>
      <c r="BH377" s="178">
        <f>IF(N377="sníž. přenesená",J377,0)</f>
        <v>0</v>
      </c>
      <c r="BI377" s="178">
        <f>IF(N377="nulová",J377,0)</f>
        <v>0</v>
      </c>
      <c r="BJ377" s="22" t="s">
        <v>75</v>
      </c>
      <c r="BK377" s="178">
        <f>ROUND(I377*H377,2)</f>
        <v>0</v>
      </c>
      <c r="BL377" s="22" t="s">
        <v>236</v>
      </c>
      <c r="BM377" s="22" t="s">
        <v>603</v>
      </c>
    </row>
    <row r="378" spans="2:65" s="1" customFormat="1" ht="24">
      <c r="B378" s="38"/>
      <c r="D378" s="179" t="s">
        <v>135</v>
      </c>
      <c r="F378" s="180" t="s">
        <v>604</v>
      </c>
      <c r="I378" s="181"/>
      <c r="L378" s="38"/>
      <c r="M378" s="182"/>
      <c r="N378" s="39"/>
      <c r="O378" s="39"/>
      <c r="P378" s="39"/>
      <c r="Q378" s="39"/>
      <c r="R378" s="39"/>
      <c r="S378" s="39"/>
      <c r="T378" s="67"/>
      <c r="AT378" s="22" t="s">
        <v>135</v>
      </c>
      <c r="AU378" s="22" t="s">
        <v>82</v>
      </c>
    </row>
    <row r="379" spans="2:65" s="1" customFormat="1" ht="108">
      <c r="B379" s="38"/>
      <c r="D379" s="179" t="s">
        <v>137</v>
      </c>
      <c r="F379" s="183" t="s">
        <v>605</v>
      </c>
      <c r="I379" s="181"/>
      <c r="L379" s="38"/>
      <c r="M379" s="182"/>
      <c r="N379" s="39"/>
      <c r="O379" s="39"/>
      <c r="P379" s="39"/>
      <c r="Q379" s="39"/>
      <c r="R379" s="39"/>
      <c r="S379" s="39"/>
      <c r="T379" s="67"/>
      <c r="AT379" s="22" t="s">
        <v>137</v>
      </c>
      <c r="AU379" s="22" t="s">
        <v>82</v>
      </c>
    </row>
    <row r="380" spans="2:65" s="1" customFormat="1" ht="24">
      <c r="B380" s="38"/>
      <c r="D380" s="179" t="s">
        <v>461</v>
      </c>
      <c r="F380" s="183" t="s">
        <v>606</v>
      </c>
      <c r="I380" s="181"/>
      <c r="L380" s="38"/>
      <c r="M380" s="182"/>
      <c r="N380" s="39"/>
      <c r="O380" s="39"/>
      <c r="P380" s="39"/>
      <c r="Q380" s="39"/>
      <c r="R380" s="39"/>
      <c r="S380" s="39"/>
      <c r="T380" s="67"/>
      <c r="AT380" s="22" t="s">
        <v>461</v>
      </c>
      <c r="AU380" s="22" t="s">
        <v>82</v>
      </c>
    </row>
    <row r="381" spans="2:65" s="11" customFormat="1">
      <c r="B381" s="184"/>
      <c r="D381" s="185" t="s">
        <v>139</v>
      </c>
      <c r="E381" s="186" t="s">
        <v>5</v>
      </c>
      <c r="F381" s="187" t="s">
        <v>607</v>
      </c>
      <c r="H381" s="188">
        <v>279.63</v>
      </c>
      <c r="I381" s="189"/>
      <c r="L381" s="184"/>
      <c r="M381" s="190"/>
      <c r="N381" s="191"/>
      <c r="O381" s="191"/>
      <c r="P381" s="191"/>
      <c r="Q381" s="191"/>
      <c r="R381" s="191"/>
      <c r="S381" s="191"/>
      <c r="T381" s="192"/>
      <c r="AT381" s="193" t="s">
        <v>139</v>
      </c>
      <c r="AU381" s="193" t="s">
        <v>82</v>
      </c>
      <c r="AV381" s="11" t="s">
        <v>82</v>
      </c>
      <c r="AW381" s="11" t="s">
        <v>33</v>
      </c>
      <c r="AX381" s="11" t="s">
        <v>70</v>
      </c>
      <c r="AY381" s="193" t="s">
        <v>126</v>
      </c>
    </row>
    <row r="382" spans="2:65" s="1" customFormat="1" ht="22.5" customHeight="1">
      <c r="B382" s="166"/>
      <c r="C382" s="206" t="s">
        <v>608</v>
      </c>
      <c r="D382" s="206" t="s">
        <v>251</v>
      </c>
      <c r="E382" s="207" t="s">
        <v>609</v>
      </c>
      <c r="F382" s="208" t="s">
        <v>610</v>
      </c>
      <c r="G382" s="209" t="s">
        <v>245</v>
      </c>
      <c r="H382" s="210">
        <v>279.63</v>
      </c>
      <c r="I382" s="211"/>
      <c r="J382" s="212">
        <f>ROUND(I382*H382,2)</f>
        <v>0</v>
      </c>
      <c r="K382" s="208" t="s">
        <v>5</v>
      </c>
      <c r="L382" s="213"/>
      <c r="M382" s="214" t="s">
        <v>5</v>
      </c>
      <c r="N382" s="215" t="s">
        <v>41</v>
      </c>
      <c r="O382" s="39"/>
      <c r="P382" s="176">
        <f>O382*H382</f>
        <v>0</v>
      </c>
      <c r="Q382" s="176">
        <v>0.05</v>
      </c>
      <c r="R382" s="176">
        <f>Q382*H382</f>
        <v>13.9815</v>
      </c>
      <c r="S382" s="176">
        <v>0</v>
      </c>
      <c r="T382" s="177">
        <f>S382*H382</f>
        <v>0</v>
      </c>
      <c r="AR382" s="22" t="s">
        <v>339</v>
      </c>
      <c r="AT382" s="22" t="s">
        <v>251</v>
      </c>
      <c r="AU382" s="22" t="s">
        <v>82</v>
      </c>
      <c r="AY382" s="22" t="s">
        <v>126</v>
      </c>
      <c r="BE382" s="178">
        <f>IF(N382="základní",J382,0)</f>
        <v>0</v>
      </c>
      <c r="BF382" s="178">
        <f>IF(N382="snížená",J382,0)</f>
        <v>0</v>
      </c>
      <c r="BG382" s="178">
        <f>IF(N382="zákl. přenesená",J382,0)</f>
        <v>0</v>
      </c>
      <c r="BH382" s="178">
        <f>IF(N382="sníž. přenesená",J382,0)</f>
        <v>0</v>
      </c>
      <c r="BI382" s="178">
        <f>IF(N382="nulová",J382,0)</f>
        <v>0</v>
      </c>
      <c r="BJ382" s="22" t="s">
        <v>75</v>
      </c>
      <c r="BK382" s="178">
        <f>ROUND(I382*H382,2)</f>
        <v>0</v>
      </c>
      <c r="BL382" s="22" t="s">
        <v>236</v>
      </c>
      <c r="BM382" s="22" t="s">
        <v>611</v>
      </c>
    </row>
    <row r="383" spans="2:65" s="1" customFormat="1">
      <c r="B383" s="38"/>
      <c r="D383" s="179" t="s">
        <v>135</v>
      </c>
      <c r="F383" s="180" t="s">
        <v>612</v>
      </c>
      <c r="I383" s="181"/>
      <c r="L383" s="38"/>
      <c r="M383" s="182"/>
      <c r="N383" s="39"/>
      <c r="O383" s="39"/>
      <c r="P383" s="39"/>
      <c r="Q383" s="39"/>
      <c r="R383" s="39"/>
      <c r="S383" s="39"/>
      <c r="T383" s="67"/>
      <c r="AT383" s="22" t="s">
        <v>135</v>
      </c>
      <c r="AU383" s="22" t="s">
        <v>82</v>
      </c>
    </row>
    <row r="384" spans="2:65" s="1" customFormat="1" ht="24">
      <c r="B384" s="38"/>
      <c r="D384" s="185" t="s">
        <v>461</v>
      </c>
      <c r="F384" s="194" t="s">
        <v>606</v>
      </c>
      <c r="I384" s="181"/>
      <c r="L384" s="38"/>
      <c r="M384" s="182"/>
      <c r="N384" s="39"/>
      <c r="O384" s="39"/>
      <c r="P384" s="39"/>
      <c r="Q384" s="39"/>
      <c r="R384" s="39"/>
      <c r="S384" s="39"/>
      <c r="T384" s="67"/>
      <c r="AT384" s="22" t="s">
        <v>461</v>
      </c>
      <c r="AU384" s="22" t="s">
        <v>82</v>
      </c>
    </row>
    <row r="385" spans="2:65" s="1" customFormat="1" ht="31.5" customHeight="1">
      <c r="B385" s="166"/>
      <c r="C385" s="167" t="s">
        <v>613</v>
      </c>
      <c r="D385" s="167" t="s">
        <v>128</v>
      </c>
      <c r="E385" s="168" t="s">
        <v>614</v>
      </c>
      <c r="F385" s="169" t="s">
        <v>615</v>
      </c>
      <c r="G385" s="170" t="s">
        <v>245</v>
      </c>
      <c r="H385" s="171">
        <v>80</v>
      </c>
      <c r="I385" s="172"/>
      <c r="J385" s="173">
        <f>ROUND(I385*H385,2)</f>
        <v>0</v>
      </c>
      <c r="K385" s="169" t="s">
        <v>132</v>
      </c>
      <c r="L385" s="38"/>
      <c r="M385" s="174" t="s">
        <v>5</v>
      </c>
      <c r="N385" s="175" t="s">
        <v>41</v>
      </c>
      <c r="O385" s="39"/>
      <c r="P385" s="176">
        <f>O385*H385</f>
        <v>0</v>
      </c>
      <c r="Q385" s="176">
        <v>0</v>
      </c>
      <c r="R385" s="176">
        <f>Q385*H385</f>
        <v>0</v>
      </c>
      <c r="S385" s="176">
        <v>0</v>
      </c>
      <c r="T385" s="177">
        <f>S385*H385</f>
        <v>0</v>
      </c>
      <c r="AR385" s="22" t="s">
        <v>236</v>
      </c>
      <c r="AT385" s="22" t="s">
        <v>128</v>
      </c>
      <c r="AU385" s="22" t="s">
        <v>82</v>
      </c>
      <c r="AY385" s="22" t="s">
        <v>126</v>
      </c>
      <c r="BE385" s="178">
        <f>IF(N385="základní",J385,0)</f>
        <v>0</v>
      </c>
      <c r="BF385" s="178">
        <f>IF(N385="snížená",J385,0)</f>
        <v>0</v>
      </c>
      <c r="BG385" s="178">
        <f>IF(N385="zákl. přenesená",J385,0)</f>
        <v>0</v>
      </c>
      <c r="BH385" s="178">
        <f>IF(N385="sníž. přenesená",J385,0)</f>
        <v>0</v>
      </c>
      <c r="BI385" s="178">
        <f>IF(N385="nulová",J385,0)</f>
        <v>0</v>
      </c>
      <c r="BJ385" s="22" t="s">
        <v>75</v>
      </c>
      <c r="BK385" s="178">
        <f>ROUND(I385*H385,2)</f>
        <v>0</v>
      </c>
      <c r="BL385" s="22" t="s">
        <v>236</v>
      </c>
      <c r="BM385" s="22" t="s">
        <v>616</v>
      </c>
    </row>
    <row r="386" spans="2:65" s="1" customFormat="1" ht="36">
      <c r="B386" s="38"/>
      <c r="D386" s="179" t="s">
        <v>135</v>
      </c>
      <c r="F386" s="180" t="s">
        <v>617</v>
      </c>
      <c r="I386" s="181"/>
      <c r="L386" s="38"/>
      <c r="M386" s="182"/>
      <c r="N386" s="39"/>
      <c r="O386" s="39"/>
      <c r="P386" s="39"/>
      <c r="Q386" s="39"/>
      <c r="R386" s="39"/>
      <c r="S386" s="39"/>
      <c r="T386" s="67"/>
      <c r="AT386" s="22" t="s">
        <v>135</v>
      </c>
      <c r="AU386" s="22" t="s">
        <v>82</v>
      </c>
    </row>
    <row r="387" spans="2:65" s="1" customFormat="1" ht="108">
      <c r="B387" s="38"/>
      <c r="D387" s="179" t="s">
        <v>137</v>
      </c>
      <c r="F387" s="183" t="s">
        <v>605</v>
      </c>
      <c r="I387" s="181"/>
      <c r="L387" s="38"/>
      <c r="M387" s="182"/>
      <c r="N387" s="39"/>
      <c r="O387" s="39"/>
      <c r="P387" s="39"/>
      <c r="Q387" s="39"/>
      <c r="R387" s="39"/>
      <c r="S387" s="39"/>
      <c r="T387" s="67"/>
      <c r="AT387" s="22" t="s">
        <v>137</v>
      </c>
      <c r="AU387" s="22" t="s">
        <v>82</v>
      </c>
    </row>
    <row r="388" spans="2:65" s="12" customFormat="1">
      <c r="B388" s="198"/>
      <c r="D388" s="179" t="s">
        <v>139</v>
      </c>
      <c r="E388" s="199" t="s">
        <v>5</v>
      </c>
      <c r="F388" s="200" t="s">
        <v>618</v>
      </c>
      <c r="H388" s="201" t="s">
        <v>5</v>
      </c>
      <c r="I388" s="202"/>
      <c r="L388" s="198"/>
      <c r="M388" s="203"/>
      <c r="N388" s="204"/>
      <c r="O388" s="204"/>
      <c r="P388" s="204"/>
      <c r="Q388" s="204"/>
      <c r="R388" s="204"/>
      <c r="S388" s="204"/>
      <c r="T388" s="205"/>
      <c r="AT388" s="201" t="s">
        <v>139</v>
      </c>
      <c r="AU388" s="201" t="s">
        <v>82</v>
      </c>
      <c r="AV388" s="12" t="s">
        <v>75</v>
      </c>
      <c r="AW388" s="12" t="s">
        <v>33</v>
      </c>
      <c r="AX388" s="12" t="s">
        <v>70</v>
      </c>
      <c r="AY388" s="201" t="s">
        <v>126</v>
      </c>
    </row>
    <row r="389" spans="2:65" s="11" customFormat="1">
      <c r="B389" s="184"/>
      <c r="D389" s="179" t="s">
        <v>139</v>
      </c>
      <c r="E389" s="193" t="s">
        <v>5</v>
      </c>
      <c r="F389" s="195" t="s">
        <v>619</v>
      </c>
      <c r="H389" s="196">
        <v>54</v>
      </c>
      <c r="I389" s="189"/>
      <c r="L389" s="184"/>
      <c r="M389" s="190"/>
      <c r="N389" s="191"/>
      <c r="O389" s="191"/>
      <c r="P389" s="191"/>
      <c r="Q389" s="191"/>
      <c r="R389" s="191"/>
      <c r="S389" s="191"/>
      <c r="T389" s="192"/>
      <c r="AT389" s="193" t="s">
        <v>139</v>
      </c>
      <c r="AU389" s="193" t="s">
        <v>82</v>
      </c>
      <c r="AV389" s="11" t="s">
        <v>82</v>
      </c>
      <c r="AW389" s="11" t="s">
        <v>33</v>
      </c>
      <c r="AX389" s="11" t="s">
        <v>70</v>
      </c>
      <c r="AY389" s="193" t="s">
        <v>126</v>
      </c>
    </row>
    <row r="390" spans="2:65" s="12" customFormat="1">
      <c r="B390" s="198"/>
      <c r="D390" s="179" t="s">
        <v>139</v>
      </c>
      <c r="E390" s="199" t="s">
        <v>5</v>
      </c>
      <c r="F390" s="200" t="s">
        <v>620</v>
      </c>
      <c r="H390" s="201" t="s">
        <v>5</v>
      </c>
      <c r="I390" s="202"/>
      <c r="L390" s="198"/>
      <c r="M390" s="203"/>
      <c r="N390" s="204"/>
      <c r="O390" s="204"/>
      <c r="P390" s="204"/>
      <c r="Q390" s="204"/>
      <c r="R390" s="204"/>
      <c r="S390" s="204"/>
      <c r="T390" s="205"/>
      <c r="AT390" s="201" t="s">
        <v>139</v>
      </c>
      <c r="AU390" s="201" t="s">
        <v>82</v>
      </c>
      <c r="AV390" s="12" t="s">
        <v>75</v>
      </c>
      <c r="AW390" s="12" t="s">
        <v>33</v>
      </c>
      <c r="AX390" s="12" t="s">
        <v>70</v>
      </c>
      <c r="AY390" s="201" t="s">
        <v>126</v>
      </c>
    </row>
    <row r="391" spans="2:65" s="11" customFormat="1">
      <c r="B391" s="184"/>
      <c r="D391" s="185" t="s">
        <v>139</v>
      </c>
      <c r="E391" s="186" t="s">
        <v>5</v>
      </c>
      <c r="F391" s="187" t="s">
        <v>621</v>
      </c>
      <c r="H391" s="188">
        <v>26</v>
      </c>
      <c r="I391" s="189"/>
      <c r="L391" s="184"/>
      <c r="M391" s="190"/>
      <c r="N391" s="191"/>
      <c r="O391" s="191"/>
      <c r="P391" s="191"/>
      <c r="Q391" s="191"/>
      <c r="R391" s="191"/>
      <c r="S391" s="191"/>
      <c r="T391" s="192"/>
      <c r="AT391" s="193" t="s">
        <v>139</v>
      </c>
      <c r="AU391" s="193" t="s">
        <v>82</v>
      </c>
      <c r="AV391" s="11" t="s">
        <v>82</v>
      </c>
      <c r="AW391" s="11" t="s">
        <v>33</v>
      </c>
      <c r="AX391" s="11" t="s">
        <v>70</v>
      </c>
      <c r="AY391" s="193" t="s">
        <v>126</v>
      </c>
    </row>
    <row r="392" spans="2:65" s="1" customFormat="1" ht="31.5" customHeight="1">
      <c r="B392" s="166"/>
      <c r="C392" s="167" t="s">
        <v>622</v>
      </c>
      <c r="D392" s="167" t="s">
        <v>128</v>
      </c>
      <c r="E392" s="168" t="s">
        <v>623</v>
      </c>
      <c r="F392" s="169" t="s">
        <v>624</v>
      </c>
      <c r="G392" s="170" t="s">
        <v>245</v>
      </c>
      <c r="H392" s="171">
        <v>0.17199999999999999</v>
      </c>
      <c r="I392" s="172"/>
      <c r="J392" s="173">
        <f>ROUND(I392*H392,2)</f>
        <v>0</v>
      </c>
      <c r="K392" s="169" t="s">
        <v>132</v>
      </c>
      <c r="L392" s="38"/>
      <c r="M392" s="174" t="s">
        <v>5</v>
      </c>
      <c r="N392" s="175" t="s">
        <v>41</v>
      </c>
      <c r="O392" s="39"/>
      <c r="P392" s="176">
        <f>O392*H392</f>
        <v>0</v>
      </c>
      <c r="Q392" s="176">
        <v>0</v>
      </c>
      <c r="R392" s="176">
        <f>Q392*H392</f>
        <v>0</v>
      </c>
      <c r="S392" s="176">
        <v>0</v>
      </c>
      <c r="T392" s="177">
        <f>S392*H392</f>
        <v>0</v>
      </c>
      <c r="AR392" s="22" t="s">
        <v>236</v>
      </c>
      <c r="AT392" s="22" t="s">
        <v>128</v>
      </c>
      <c r="AU392" s="22" t="s">
        <v>82</v>
      </c>
      <c r="AY392" s="22" t="s">
        <v>126</v>
      </c>
      <c r="BE392" s="178">
        <f>IF(N392="základní",J392,0)</f>
        <v>0</v>
      </c>
      <c r="BF392" s="178">
        <f>IF(N392="snížená",J392,0)</f>
        <v>0</v>
      </c>
      <c r="BG392" s="178">
        <f>IF(N392="zákl. přenesená",J392,0)</f>
        <v>0</v>
      </c>
      <c r="BH392" s="178">
        <f>IF(N392="sníž. přenesená",J392,0)</f>
        <v>0</v>
      </c>
      <c r="BI392" s="178">
        <f>IF(N392="nulová",J392,0)</f>
        <v>0</v>
      </c>
      <c r="BJ392" s="22" t="s">
        <v>75</v>
      </c>
      <c r="BK392" s="178">
        <f>ROUND(I392*H392,2)</f>
        <v>0</v>
      </c>
      <c r="BL392" s="22" t="s">
        <v>236</v>
      </c>
      <c r="BM392" s="22" t="s">
        <v>625</v>
      </c>
    </row>
    <row r="393" spans="2:65" s="1" customFormat="1" ht="36">
      <c r="B393" s="38"/>
      <c r="D393" s="179" t="s">
        <v>135</v>
      </c>
      <c r="F393" s="180" t="s">
        <v>626</v>
      </c>
      <c r="I393" s="181"/>
      <c r="L393" s="38"/>
      <c r="M393" s="182"/>
      <c r="N393" s="39"/>
      <c r="O393" s="39"/>
      <c r="P393" s="39"/>
      <c r="Q393" s="39"/>
      <c r="R393" s="39"/>
      <c r="S393" s="39"/>
      <c r="T393" s="67"/>
      <c r="AT393" s="22" t="s">
        <v>135</v>
      </c>
      <c r="AU393" s="22" t="s">
        <v>82</v>
      </c>
    </row>
    <row r="394" spans="2:65" s="1" customFormat="1" ht="108">
      <c r="B394" s="38"/>
      <c r="D394" s="179" t="s">
        <v>137</v>
      </c>
      <c r="F394" s="183" t="s">
        <v>605</v>
      </c>
      <c r="I394" s="181"/>
      <c r="L394" s="38"/>
      <c r="M394" s="182"/>
      <c r="N394" s="39"/>
      <c r="O394" s="39"/>
      <c r="P394" s="39"/>
      <c r="Q394" s="39"/>
      <c r="R394" s="39"/>
      <c r="S394" s="39"/>
      <c r="T394" s="67"/>
      <c r="AT394" s="22" t="s">
        <v>137</v>
      </c>
      <c r="AU394" s="22" t="s">
        <v>82</v>
      </c>
    </row>
    <row r="395" spans="2:65" s="12" customFormat="1">
      <c r="B395" s="198"/>
      <c r="D395" s="179" t="s">
        <v>139</v>
      </c>
      <c r="E395" s="199" t="s">
        <v>5</v>
      </c>
      <c r="F395" s="200" t="s">
        <v>620</v>
      </c>
      <c r="H395" s="201" t="s">
        <v>5</v>
      </c>
      <c r="I395" s="202"/>
      <c r="L395" s="198"/>
      <c r="M395" s="203"/>
      <c r="N395" s="204"/>
      <c r="O395" s="204"/>
      <c r="P395" s="204"/>
      <c r="Q395" s="204"/>
      <c r="R395" s="204"/>
      <c r="S395" s="204"/>
      <c r="T395" s="205"/>
      <c r="AT395" s="201" t="s">
        <v>139</v>
      </c>
      <c r="AU395" s="201" t="s">
        <v>82</v>
      </c>
      <c r="AV395" s="12" t="s">
        <v>75</v>
      </c>
      <c r="AW395" s="12" t="s">
        <v>33</v>
      </c>
      <c r="AX395" s="12" t="s">
        <v>70</v>
      </c>
      <c r="AY395" s="201" t="s">
        <v>126</v>
      </c>
    </row>
    <row r="396" spans="2:65" s="11" customFormat="1">
      <c r="B396" s="184"/>
      <c r="D396" s="185" t="s">
        <v>139</v>
      </c>
      <c r="E396" s="186" t="s">
        <v>5</v>
      </c>
      <c r="F396" s="187" t="s">
        <v>627</v>
      </c>
      <c r="H396" s="188">
        <v>0.17199999999999999</v>
      </c>
      <c r="I396" s="189"/>
      <c r="L396" s="184"/>
      <c r="M396" s="190"/>
      <c r="N396" s="191"/>
      <c r="O396" s="191"/>
      <c r="P396" s="191"/>
      <c r="Q396" s="191"/>
      <c r="R396" s="191"/>
      <c r="S396" s="191"/>
      <c r="T396" s="192"/>
      <c r="AT396" s="193" t="s">
        <v>139</v>
      </c>
      <c r="AU396" s="193" t="s">
        <v>82</v>
      </c>
      <c r="AV396" s="11" t="s">
        <v>82</v>
      </c>
      <c r="AW396" s="11" t="s">
        <v>33</v>
      </c>
      <c r="AX396" s="11" t="s">
        <v>70</v>
      </c>
      <c r="AY396" s="193" t="s">
        <v>126</v>
      </c>
    </row>
    <row r="397" spans="2:65" s="1" customFormat="1" ht="22.5" customHeight="1">
      <c r="B397" s="166"/>
      <c r="C397" s="206" t="s">
        <v>628</v>
      </c>
      <c r="D397" s="206" t="s">
        <v>251</v>
      </c>
      <c r="E397" s="207" t="s">
        <v>481</v>
      </c>
      <c r="F397" s="208" t="s">
        <v>482</v>
      </c>
      <c r="G397" s="209" t="s">
        <v>131</v>
      </c>
      <c r="H397" s="210">
        <v>0.46899999999999997</v>
      </c>
      <c r="I397" s="211"/>
      <c r="J397" s="212">
        <f>ROUND(I397*H397,2)</f>
        <v>0</v>
      </c>
      <c r="K397" s="208" t="s">
        <v>132</v>
      </c>
      <c r="L397" s="213"/>
      <c r="M397" s="214" t="s">
        <v>5</v>
      </c>
      <c r="N397" s="215" t="s">
        <v>41</v>
      </c>
      <c r="O397" s="39"/>
      <c r="P397" s="176">
        <f>O397*H397</f>
        <v>0</v>
      </c>
      <c r="Q397" s="176">
        <v>0.55000000000000004</v>
      </c>
      <c r="R397" s="176">
        <f>Q397*H397</f>
        <v>0.25795000000000001</v>
      </c>
      <c r="S397" s="176">
        <v>0</v>
      </c>
      <c r="T397" s="177">
        <f>S397*H397</f>
        <v>0</v>
      </c>
      <c r="AR397" s="22" t="s">
        <v>339</v>
      </c>
      <c r="AT397" s="22" t="s">
        <v>251</v>
      </c>
      <c r="AU397" s="22" t="s">
        <v>82</v>
      </c>
      <c r="AY397" s="22" t="s">
        <v>126</v>
      </c>
      <c r="BE397" s="178">
        <f>IF(N397="základní",J397,0)</f>
        <v>0</v>
      </c>
      <c r="BF397" s="178">
        <f>IF(N397="snížená",J397,0)</f>
        <v>0</v>
      </c>
      <c r="BG397" s="178">
        <f>IF(N397="zákl. přenesená",J397,0)</f>
        <v>0</v>
      </c>
      <c r="BH397" s="178">
        <f>IF(N397="sníž. přenesená",J397,0)</f>
        <v>0</v>
      </c>
      <c r="BI397" s="178">
        <f>IF(N397="nulová",J397,0)</f>
        <v>0</v>
      </c>
      <c r="BJ397" s="22" t="s">
        <v>75</v>
      </c>
      <c r="BK397" s="178">
        <f>ROUND(I397*H397,2)</f>
        <v>0</v>
      </c>
      <c r="BL397" s="22" t="s">
        <v>236</v>
      </c>
      <c r="BM397" s="22" t="s">
        <v>629</v>
      </c>
    </row>
    <row r="398" spans="2:65" s="1" customFormat="1">
      <c r="B398" s="38"/>
      <c r="D398" s="179" t="s">
        <v>135</v>
      </c>
      <c r="F398" s="180" t="s">
        <v>484</v>
      </c>
      <c r="I398" s="181"/>
      <c r="L398" s="38"/>
      <c r="M398" s="182"/>
      <c r="N398" s="39"/>
      <c r="O398" s="39"/>
      <c r="P398" s="39"/>
      <c r="Q398" s="39"/>
      <c r="R398" s="39"/>
      <c r="S398" s="39"/>
      <c r="T398" s="67"/>
      <c r="AT398" s="22" t="s">
        <v>135</v>
      </c>
      <c r="AU398" s="22" t="s">
        <v>82</v>
      </c>
    </row>
    <row r="399" spans="2:65" s="12" customFormat="1">
      <c r="B399" s="198"/>
      <c r="D399" s="179" t="s">
        <v>139</v>
      </c>
      <c r="E399" s="199" t="s">
        <v>5</v>
      </c>
      <c r="F399" s="200" t="s">
        <v>618</v>
      </c>
      <c r="H399" s="201" t="s">
        <v>5</v>
      </c>
      <c r="I399" s="202"/>
      <c r="L399" s="198"/>
      <c r="M399" s="203"/>
      <c r="N399" s="204"/>
      <c r="O399" s="204"/>
      <c r="P399" s="204"/>
      <c r="Q399" s="204"/>
      <c r="R399" s="204"/>
      <c r="S399" s="204"/>
      <c r="T399" s="205"/>
      <c r="AT399" s="201" t="s">
        <v>139</v>
      </c>
      <c r="AU399" s="201" t="s">
        <v>82</v>
      </c>
      <c r="AV399" s="12" t="s">
        <v>75</v>
      </c>
      <c r="AW399" s="12" t="s">
        <v>33</v>
      </c>
      <c r="AX399" s="12" t="s">
        <v>70</v>
      </c>
      <c r="AY399" s="201" t="s">
        <v>126</v>
      </c>
    </row>
    <row r="400" spans="2:65" s="11" customFormat="1">
      <c r="B400" s="184"/>
      <c r="D400" s="179" t="s">
        <v>139</v>
      </c>
      <c r="E400" s="193" t="s">
        <v>5</v>
      </c>
      <c r="F400" s="195" t="s">
        <v>630</v>
      </c>
      <c r="H400" s="196">
        <v>0.29699999999999999</v>
      </c>
      <c r="I400" s="189"/>
      <c r="L400" s="184"/>
      <c r="M400" s="190"/>
      <c r="N400" s="191"/>
      <c r="O400" s="191"/>
      <c r="P400" s="191"/>
      <c r="Q400" s="191"/>
      <c r="R400" s="191"/>
      <c r="S400" s="191"/>
      <c r="T400" s="192"/>
      <c r="AT400" s="193" t="s">
        <v>139</v>
      </c>
      <c r="AU400" s="193" t="s">
        <v>82</v>
      </c>
      <c r="AV400" s="11" t="s">
        <v>82</v>
      </c>
      <c r="AW400" s="11" t="s">
        <v>33</v>
      </c>
      <c r="AX400" s="11" t="s">
        <v>70</v>
      </c>
      <c r="AY400" s="193" t="s">
        <v>126</v>
      </c>
    </row>
    <row r="401" spans="2:65" s="12" customFormat="1">
      <c r="B401" s="198"/>
      <c r="D401" s="179" t="s">
        <v>139</v>
      </c>
      <c r="E401" s="199" t="s">
        <v>5</v>
      </c>
      <c r="F401" s="200" t="s">
        <v>620</v>
      </c>
      <c r="H401" s="201" t="s">
        <v>5</v>
      </c>
      <c r="I401" s="202"/>
      <c r="L401" s="198"/>
      <c r="M401" s="203"/>
      <c r="N401" s="204"/>
      <c r="O401" s="204"/>
      <c r="P401" s="204"/>
      <c r="Q401" s="204"/>
      <c r="R401" s="204"/>
      <c r="S401" s="204"/>
      <c r="T401" s="205"/>
      <c r="AT401" s="201" t="s">
        <v>139</v>
      </c>
      <c r="AU401" s="201" t="s">
        <v>82</v>
      </c>
      <c r="AV401" s="12" t="s">
        <v>75</v>
      </c>
      <c r="AW401" s="12" t="s">
        <v>33</v>
      </c>
      <c r="AX401" s="12" t="s">
        <v>70</v>
      </c>
      <c r="AY401" s="201" t="s">
        <v>126</v>
      </c>
    </row>
    <row r="402" spans="2:65" s="11" customFormat="1">
      <c r="B402" s="184"/>
      <c r="D402" s="185" t="s">
        <v>139</v>
      </c>
      <c r="E402" s="186" t="s">
        <v>5</v>
      </c>
      <c r="F402" s="187" t="s">
        <v>627</v>
      </c>
      <c r="H402" s="188">
        <v>0.17199999999999999</v>
      </c>
      <c r="I402" s="189"/>
      <c r="L402" s="184"/>
      <c r="M402" s="190"/>
      <c r="N402" s="191"/>
      <c r="O402" s="191"/>
      <c r="P402" s="191"/>
      <c r="Q402" s="191"/>
      <c r="R402" s="191"/>
      <c r="S402" s="191"/>
      <c r="T402" s="192"/>
      <c r="AT402" s="193" t="s">
        <v>139</v>
      </c>
      <c r="AU402" s="193" t="s">
        <v>82</v>
      </c>
      <c r="AV402" s="11" t="s">
        <v>82</v>
      </c>
      <c r="AW402" s="11" t="s">
        <v>33</v>
      </c>
      <c r="AX402" s="11" t="s">
        <v>70</v>
      </c>
      <c r="AY402" s="193" t="s">
        <v>126</v>
      </c>
    </row>
    <row r="403" spans="2:65" s="1" customFormat="1" ht="22.5" customHeight="1">
      <c r="B403" s="166"/>
      <c r="C403" s="167" t="s">
        <v>631</v>
      </c>
      <c r="D403" s="167" t="s">
        <v>128</v>
      </c>
      <c r="E403" s="168" t="s">
        <v>632</v>
      </c>
      <c r="F403" s="169" t="s">
        <v>633</v>
      </c>
      <c r="G403" s="170" t="s">
        <v>153</v>
      </c>
      <c r="H403" s="171">
        <v>14.239000000000001</v>
      </c>
      <c r="I403" s="172"/>
      <c r="J403" s="173">
        <f>ROUND(I403*H403,2)</f>
        <v>0</v>
      </c>
      <c r="K403" s="169" t="s">
        <v>132</v>
      </c>
      <c r="L403" s="38"/>
      <c r="M403" s="174" t="s">
        <v>5</v>
      </c>
      <c r="N403" s="175" t="s">
        <v>41</v>
      </c>
      <c r="O403" s="39"/>
      <c r="P403" s="176">
        <f>O403*H403</f>
        <v>0</v>
      </c>
      <c r="Q403" s="176">
        <v>0</v>
      </c>
      <c r="R403" s="176">
        <f>Q403*H403</f>
        <v>0</v>
      </c>
      <c r="S403" s="176">
        <v>0</v>
      </c>
      <c r="T403" s="177">
        <f>S403*H403</f>
        <v>0</v>
      </c>
      <c r="AR403" s="22" t="s">
        <v>236</v>
      </c>
      <c r="AT403" s="22" t="s">
        <v>128</v>
      </c>
      <c r="AU403" s="22" t="s">
        <v>82</v>
      </c>
      <c r="AY403" s="22" t="s">
        <v>126</v>
      </c>
      <c r="BE403" s="178">
        <f>IF(N403="základní",J403,0)</f>
        <v>0</v>
      </c>
      <c r="BF403" s="178">
        <f>IF(N403="snížená",J403,0)</f>
        <v>0</v>
      </c>
      <c r="BG403" s="178">
        <f>IF(N403="zákl. přenesená",J403,0)</f>
        <v>0</v>
      </c>
      <c r="BH403" s="178">
        <f>IF(N403="sníž. přenesená",J403,0)</f>
        <v>0</v>
      </c>
      <c r="BI403" s="178">
        <f>IF(N403="nulová",J403,0)</f>
        <v>0</v>
      </c>
      <c r="BJ403" s="22" t="s">
        <v>75</v>
      </c>
      <c r="BK403" s="178">
        <f>ROUND(I403*H403,2)</f>
        <v>0</v>
      </c>
      <c r="BL403" s="22" t="s">
        <v>236</v>
      </c>
      <c r="BM403" s="22" t="s">
        <v>634</v>
      </c>
    </row>
    <row r="404" spans="2:65" s="1" customFormat="1" ht="24">
      <c r="B404" s="38"/>
      <c r="D404" s="179" t="s">
        <v>135</v>
      </c>
      <c r="F404" s="180" t="s">
        <v>635</v>
      </c>
      <c r="I404" s="181"/>
      <c r="L404" s="38"/>
      <c r="M404" s="182"/>
      <c r="N404" s="39"/>
      <c r="O404" s="39"/>
      <c r="P404" s="39"/>
      <c r="Q404" s="39"/>
      <c r="R404" s="39"/>
      <c r="S404" s="39"/>
      <c r="T404" s="67"/>
      <c r="AT404" s="22" t="s">
        <v>135</v>
      </c>
      <c r="AU404" s="22" t="s">
        <v>82</v>
      </c>
    </row>
    <row r="405" spans="2:65" s="1" customFormat="1" ht="120">
      <c r="B405" s="38"/>
      <c r="D405" s="179" t="s">
        <v>137</v>
      </c>
      <c r="F405" s="183" t="s">
        <v>636</v>
      </c>
      <c r="I405" s="181"/>
      <c r="L405" s="38"/>
      <c r="M405" s="182"/>
      <c r="N405" s="39"/>
      <c r="O405" s="39"/>
      <c r="P405" s="39"/>
      <c r="Q405" s="39"/>
      <c r="R405" s="39"/>
      <c r="S405" s="39"/>
      <c r="T405" s="67"/>
      <c r="AT405" s="22" t="s">
        <v>137</v>
      </c>
      <c r="AU405" s="22" t="s">
        <v>82</v>
      </c>
    </row>
    <row r="406" spans="2:65" s="10" customFormat="1" ht="29.85" customHeight="1">
      <c r="B406" s="152"/>
      <c r="D406" s="163" t="s">
        <v>69</v>
      </c>
      <c r="E406" s="164" t="s">
        <v>637</v>
      </c>
      <c r="F406" s="164" t="s">
        <v>638</v>
      </c>
      <c r="I406" s="155"/>
      <c r="J406" s="165">
        <f>BK406</f>
        <v>0</v>
      </c>
      <c r="L406" s="152"/>
      <c r="M406" s="157"/>
      <c r="N406" s="158"/>
      <c r="O406" s="158"/>
      <c r="P406" s="159">
        <f>SUM(P407:P472)</f>
        <v>0</v>
      </c>
      <c r="Q406" s="158"/>
      <c r="R406" s="159">
        <f>SUM(R407:R472)</f>
        <v>2.4506002999999992</v>
      </c>
      <c r="S406" s="158"/>
      <c r="T406" s="160">
        <f>SUM(T407:T472)</f>
        <v>0.26889600000000002</v>
      </c>
      <c r="AR406" s="153" t="s">
        <v>82</v>
      </c>
      <c r="AT406" s="161" t="s">
        <v>69</v>
      </c>
      <c r="AU406" s="161" t="s">
        <v>75</v>
      </c>
      <c r="AY406" s="153" t="s">
        <v>126</v>
      </c>
      <c r="BK406" s="162">
        <f>SUM(BK407:BK472)</f>
        <v>0</v>
      </c>
    </row>
    <row r="407" spans="2:65" s="1" customFormat="1" ht="22.5" customHeight="1">
      <c r="B407" s="166"/>
      <c r="C407" s="167" t="s">
        <v>639</v>
      </c>
      <c r="D407" s="167" t="s">
        <v>128</v>
      </c>
      <c r="E407" s="168" t="s">
        <v>640</v>
      </c>
      <c r="F407" s="169" t="s">
        <v>641</v>
      </c>
      <c r="G407" s="170" t="s">
        <v>167</v>
      </c>
      <c r="H407" s="171">
        <v>3</v>
      </c>
      <c r="I407" s="172"/>
      <c r="J407" s="173">
        <f>ROUND(I407*H407,2)</f>
        <v>0</v>
      </c>
      <c r="K407" s="169" t="s">
        <v>132</v>
      </c>
      <c r="L407" s="38"/>
      <c r="M407" s="174" t="s">
        <v>5</v>
      </c>
      <c r="N407" s="175" t="s">
        <v>41</v>
      </c>
      <c r="O407" s="39"/>
      <c r="P407" s="176">
        <f>O407*H407</f>
        <v>0</v>
      </c>
      <c r="Q407" s="176">
        <v>0</v>
      </c>
      <c r="R407" s="176">
        <f>Q407*H407</f>
        <v>0</v>
      </c>
      <c r="S407" s="176">
        <v>5.94E-3</v>
      </c>
      <c r="T407" s="177">
        <f>S407*H407</f>
        <v>1.7819999999999999E-2</v>
      </c>
      <c r="AR407" s="22" t="s">
        <v>236</v>
      </c>
      <c r="AT407" s="22" t="s">
        <v>128</v>
      </c>
      <c r="AU407" s="22" t="s">
        <v>82</v>
      </c>
      <c r="AY407" s="22" t="s">
        <v>126</v>
      </c>
      <c r="BE407" s="178">
        <f>IF(N407="základní",J407,0)</f>
        <v>0</v>
      </c>
      <c r="BF407" s="178">
        <f>IF(N407="snížená",J407,0)</f>
        <v>0</v>
      </c>
      <c r="BG407" s="178">
        <f>IF(N407="zákl. přenesená",J407,0)</f>
        <v>0</v>
      </c>
      <c r="BH407" s="178">
        <f>IF(N407="sníž. přenesená",J407,0)</f>
        <v>0</v>
      </c>
      <c r="BI407" s="178">
        <f>IF(N407="nulová",J407,0)</f>
        <v>0</v>
      </c>
      <c r="BJ407" s="22" t="s">
        <v>75</v>
      </c>
      <c r="BK407" s="178">
        <f>ROUND(I407*H407,2)</f>
        <v>0</v>
      </c>
      <c r="BL407" s="22" t="s">
        <v>236</v>
      </c>
      <c r="BM407" s="22" t="s">
        <v>642</v>
      </c>
    </row>
    <row r="408" spans="2:65" s="1" customFormat="1">
      <c r="B408" s="38"/>
      <c r="D408" s="179" t="s">
        <v>135</v>
      </c>
      <c r="F408" s="180" t="s">
        <v>643</v>
      </c>
      <c r="I408" s="181"/>
      <c r="L408" s="38"/>
      <c r="M408" s="182"/>
      <c r="N408" s="39"/>
      <c r="O408" s="39"/>
      <c r="P408" s="39"/>
      <c r="Q408" s="39"/>
      <c r="R408" s="39"/>
      <c r="S408" s="39"/>
      <c r="T408" s="67"/>
      <c r="AT408" s="22" t="s">
        <v>135</v>
      </c>
      <c r="AU408" s="22" t="s">
        <v>82</v>
      </c>
    </row>
    <row r="409" spans="2:65" s="12" customFormat="1">
      <c r="B409" s="198"/>
      <c r="D409" s="179" t="s">
        <v>139</v>
      </c>
      <c r="E409" s="199" t="s">
        <v>5</v>
      </c>
      <c r="F409" s="200" t="s">
        <v>345</v>
      </c>
      <c r="H409" s="201" t="s">
        <v>5</v>
      </c>
      <c r="I409" s="202"/>
      <c r="L409" s="198"/>
      <c r="M409" s="203"/>
      <c r="N409" s="204"/>
      <c r="O409" s="204"/>
      <c r="P409" s="204"/>
      <c r="Q409" s="204"/>
      <c r="R409" s="204"/>
      <c r="S409" s="204"/>
      <c r="T409" s="205"/>
      <c r="AT409" s="201" t="s">
        <v>139</v>
      </c>
      <c r="AU409" s="201" t="s">
        <v>82</v>
      </c>
      <c r="AV409" s="12" t="s">
        <v>75</v>
      </c>
      <c r="AW409" s="12" t="s">
        <v>33</v>
      </c>
      <c r="AX409" s="12" t="s">
        <v>70</v>
      </c>
      <c r="AY409" s="201" t="s">
        <v>126</v>
      </c>
    </row>
    <row r="410" spans="2:65" s="11" customFormat="1">
      <c r="B410" s="184"/>
      <c r="D410" s="185" t="s">
        <v>139</v>
      </c>
      <c r="E410" s="186" t="s">
        <v>5</v>
      </c>
      <c r="F410" s="187" t="s">
        <v>346</v>
      </c>
      <c r="H410" s="188">
        <v>3</v>
      </c>
      <c r="I410" s="189"/>
      <c r="L410" s="184"/>
      <c r="M410" s="190"/>
      <c r="N410" s="191"/>
      <c r="O410" s="191"/>
      <c r="P410" s="191"/>
      <c r="Q410" s="191"/>
      <c r="R410" s="191"/>
      <c r="S410" s="191"/>
      <c r="T410" s="192"/>
      <c r="AT410" s="193" t="s">
        <v>139</v>
      </c>
      <c r="AU410" s="193" t="s">
        <v>82</v>
      </c>
      <c r="AV410" s="11" t="s">
        <v>82</v>
      </c>
      <c r="AW410" s="11" t="s">
        <v>33</v>
      </c>
      <c r="AX410" s="11" t="s">
        <v>70</v>
      </c>
      <c r="AY410" s="193" t="s">
        <v>126</v>
      </c>
    </row>
    <row r="411" spans="2:65" s="1" customFormat="1" ht="22.5" customHeight="1">
      <c r="B411" s="166"/>
      <c r="C411" s="167" t="s">
        <v>644</v>
      </c>
      <c r="D411" s="167" t="s">
        <v>128</v>
      </c>
      <c r="E411" s="168" t="s">
        <v>645</v>
      </c>
      <c r="F411" s="169" t="s">
        <v>646</v>
      </c>
      <c r="G411" s="170" t="s">
        <v>245</v>
      </c>
      <c r="H411" s="171">
        <v>14.6</v>
      </c>
      <c r="I411" s="172"/>
      <c r="J411" s="173">
        <f>ROUND(I411*H411,2)</f>
        <v>0</v>
      </c>
      <c r="K411" s="169" t="s">
        <v>132</v>
      </c>
      <c r="L411" s="38"/>
      <c r="M411" s="174" t="s">
        <v>5</v>
      </c>
      <c r="N411" s="175" t="s">
        <v>41</v>
      </c>
      <c r="O411" s="39"/>
      <c r="P411" s="176">
        <f>O411*H411</f>
        <v>0</v>
      </c>
      <c r="Q411" s="176">
        <v>0</v>
      </c>
      <c r="R411" s="176">
        <f>Q411*H411</f>
        <v>0</v>
      </c>
      <c r="S411" s="176">
        <v>0</v>
      </c>
      <c r="T411" s="177">
        <f>S411*H411</f>
        <v>0</v>
      </c>
      <c r="AR411" s="22" t="s">
        <v>236</v>
      </c>
      <c r="AT411" s="22" t="s">
        <v>128</v>
      </c>
      <c r="AU411" s="22" t="s">
        <v>82</v>
      </c>
      <c r="AY411" s="22" t="s">
        <v>126</v>
      </c>
      <c r="BE411" s="178">
        <f>IF(N411="základní",J411,0)</f>
        <v>0</v>
      </c>
      <c r="BF411" s="178">
        <f>IF(N411="snížená",J411,0)</f>
        <v>0</v>
      </c>
      <c r="BG411" s="178">
        <f>IF(N411="zákl. přenesená",J411,0)</f>
        <v>0</v>
      </c>
      <c r="BH411" s="178">
        <f>IF(N411="sníž. přenesená",J411,0)</f>
        <v>0</v>
      </c>
      <c r="BI411" s="178">
        <f>IF(N411="nulová",J411,0)</f>
        <v>0</v>
      </c>
      <c r="BJ411" s="22" t="s">
        <v>75</v>
      </c>
      <c r="BK411" s="178">
        <f>ROUND(I411*H411,2)</f>
        <v>0</v>
      </c>
      <c r="BL411" s="22" t="s">
        <v>236</v>
      </c>
      <c r="BM411" s="22" t="s">
        <v>647</v>
      </c>
    </row>
    <row r="412" spans="2:65" s="1" customFormat="1">
      <c r="B412" s="38"/>
      <c r="D412" s="179" t="s">
        <v>135</v>
      </c>
      <c r="F412" s="180" t="s">
        <v>648</v>
      </c>
      <c r="I412" s="181"/>
      <c r="L412" s="38"/>
      <c r="M412" s="182"/>
      <c r="N412" s="39"/>
      <c r="O412" s="39"/>
      <c r="P412" s="39"/>
      <c r="Q412" s="39"/>
      <c r="R412" s="39"/>
      <c r="S412" s="39"/>
      <c r="T412" s="67"/>
      <c r="AT412" s="22" t="s">
        <v>135</v>
      </c>
      <c r="AU412" s="22" t="s">
        <v>82</v>
      </c>
    </row>
    <row r="413" spans="2:65" s="12" customFormat="1">
      <c r="B413" s="198"/>
      <c r="D413" s="179" t="s">
        <v>139</v>
      </c>
      <c r="E413" s="199" t="s">
        <v>5</v>
      </c>
      <c r="F413" s="200" t="s">
        <v>170</v>
      </c>
      <c r="H413" s="201" t="s">
        <v>5</v>
      </c>
      <c r="I413" s="202"/>
      <c r="L413" s="198"/>
      <c r="M413" s="203"/>
      <c r="N413" s="204"/>
      <c r="O413" s="204"/>
      <c r="P413" s="204"/>
      <c r="Q413" s="204"/>
      <c r="R413" s="204"/>
      <c r="S413" s="204"/>
      <c r="T413" s="205"/>
      <c r="AT413" s="201" t="s">
        <v>139</v>
      </c>
      <c r="AU413" s="201" t="s">
        <v>82</v>
      </c>
      <c r="AV413" s="12" t="s">
        <v>75</v>
      </c>
      <c r="AW413" s="12" t="s">
        <v>33</v>
      </c>
      <c r="AX413" s="12" t="s">
        <v>70</v>
      </c>
      <c r="AY413" s="201" t="s">
        <v>126</v>
      </c>
    </row>
    <row r="414" spans="2:65" s="11" customFormat="1">
      <c r="B414" s="184"/>
      <c r="D414" s="185" t="s">
        <v>139</v>
      </c>
      <c r="E414" s="186" t="s">
        <v>5</v>
      </c>
      <c r="F414" s="187" t="s">
        <v>649</v>
      </c>
      <c r="H414" s="188">
        <v>14.6</v>
      </c>
      <c r="I414" s="189"/>
      <c r="L414" s="184"/>
      <c r="M414" s="190"/>
      <c r="N414" s="191"/>
      <c r="O414" s="191"/>
      <c r="P414" s="191"/>
      <c r="Q414" s="191"/>
      <c r="R414" s="191"/>
      <c r="S414" s="191"/>
      <c r="T414" s="192"/>
      <c r="AT414" s="193" t="s">
        <v>139</v>
      </c>
      <c r="AU414" s="193" t="s">
        <v>82</v>
      </c>
      <c r="AV414" s="11" t="s">
        <v>82</v>
      </c>
      <c r="AW414" s="11" t="s">
        <v>33</v>
      </c>
      <c r="AX414" s="11" t="s">
        <v>70</v>
      </c>
      <c r="AY414" s="193" t="s">
        <v>126</v>
      </c>
    </row>
    <row r="415" spans="2:65" s="1" customFormat="1" ht="22.5" customHeight="1">
      <c r="B415" s="166"/>
      <c r="C415" s="206" t="s">
        <v>650</v>
      </c>
      <c r="D415" s="206" t="s">
        <v>251</v>
      </c>
      <c r="E415" s="207" t="s">
        <v>651</v>
      </c>
      <c r="F415" s="208" t="s">
        <v>652</v>
      </c>
      <c r="G415" s="209" t="s">
        <v>167</v>
      </c>
      <c r="H415" s="210">
        <v>12.635</v>
      </c>
      <c r="I415" s="211"/>
      <c r="J415" s="212">
        <f>ROUND(I415*H415,2)</f>
        <v>0</v>
      </c>
      <c r="K415" s="208" t="s">
        <v>132</v>
      </c>
      <c r="L415" s="213"/>
      <c r="M415" s="214" t="s">
        <v>5</v>
      </c>
      <c r="N415" s="215" t="s">
        <v>41</v>
      </c>
      <c r="O415" s="39"/>
      <c r="P415" s="176">
        <f>O415*H415</f>
        <v>0</v>
      </c>
      <c r="Q415" s="176">
        <v>3.8000000000000002E-4</v>
      </c>
      <c r="R415" s="176">
        <f>Q415*H415</f>
        <v>4.8013000000000005E-3</v>
      </c>
      <c r="S415" s="176">
        <v>0</v>
      </c>
      <c r="T415" s="177">
        <f>S415*H415</f>
        <v>0</v>
      </c>
      <c r="AR415" s="22" t="s">
        <v>339</v>
      </c>
      <c r="AT415" s="22" t="s">
        <v>251</v>
      </c>
      <c r="AU415" s="22" t="s">
        <v>82</v>
      </c>
      <c r="AY415" s="22" t="s">
        <v>126</v>
      </c>
      <c r="BE415" s="178">
        <f>IF(N415="základní",J415,0)</f>
        <v>0</v>
      </c>
      <c r="BF415" s="178">
        <f>IF(N415="snížená",J415,0)</f>
        <v>0</v>
      </c>
      <c r="BG415" s="178">
        <f>IF(N415="zákl. přenesená",J415,0)</f>
        <v>0</v>
      </c>
      <c r="BH415" s="178">
        <f>IF(N415="sníž. přenesená",J415,0)</f>
        <v>0</v>
      </c>
      <c r="BI415" s="178">
        <f>IF(N415="nulová",J415,0)</f>
        <v>0</v>
      </c>
      <c r="BJ415" s="22" t="s">
        <v>75</v>
      </c>
      <c r="BK415" s="178">
        <f>ROUND(I415*H415,2)</f>
        <v>0</v>
      </c>
      <c r="BL415" s="22" t="s">
        <v>236</v>
      </c>
      <c r="BM415" s="22" t="s">
        <v>653</v>
      </c>
    </row>
    <row r="416" spans="2:65" s="1" customFormat="1">
      <c r="B416" s="38"/>
      <c r="D416" s="179" t="s">
        <v>135</v>
      </c>
      <c r="F416" s="180" t="s">
        <v>654</v>
      </c>
      <c r="I416" s="181"/>
      <c r="L416" s="38"/>
      <c r="M416" s="182"/>
      <c r="N416" s="39"/>
      <c r="O416" s="39"/>
      <c r="P416" s="39"/>
      <c r="Q416" s="39"/>
      <c r="R416" s="39"/>
      <c r="S416" s="39"/>
      <c r="T416" s="67"/>
      <c r="AT416" s="22" t="s">
        <v>135</v>
      </c>
      <c r="AU416" s="22" t="s">
        <v>82</v>
      </c>
    </row>
    <row r="417" spans="2:65" s="1" customFormat="1" ht="60">
      <c r="B417" s="38"/>
      <c r="D417" s="179" t="s">
        <v>461</v>
      </c>
      <c r="F417" s="183" t="s">
        <v>655</v>
      </c>
      <c r="I417" s="181"/>
      <c r="L417" s="38"/>
      <c r="M417" s="182"/>
      <c r="N417" s="39"/>
      <c r="O417" s="39"/>
      <c r="P417" s="39"/>
      <c r="Q417" s="39"/>
      <c r="R417" s="39"/>
      <c r="S417" s="39"/>
      <c r="T417" s="67"/>
      <c r="AT417" s="22" t="s">
        <v>461</v>
      </c>
      <c r="AU417" s="22" t="s">
        <v>82</v>
      </c>
    </row>
    <row r="418" spans="2:65" s="11" customFormat="1">
      <c r="B418" s="184"/>
      <c r="D418" s="185" t="s">
        <v>139</v>
      </c>
      <c r="F418" s="187" t="s">
        <v>656</v>
      </c>
      <c r="H418" s="188">
        <v>12.635</v>
      </c>
      <c r="I418" s="189"/>
      <c r="L418" s="184"/>
      <c r="M418" s="190"/>
      <c r="N418" s="191"/>
      <c r="O418" s="191"/>
      <c r="P418" s="191"/>
      <c r="Q418" s="191"/>
      <c r="R418" s="191"/>
      <c r="S418" s="191"/>
      <c r="T418" s="192"/>
      <c r="AT418" s="193" t="s">
        <v>139</v>
      </c>
      <c r="AU418" s="193" t="s">
        <v>82</v>
      </c>
      <c r="AV418" s="11" t="s">
        <v>82</v>
      </c>
      <c r="AW418" s="11" t="s">
        <v>6</v>
      </c>
      <c r="AX418" s="11" t="s">
        <v>75</v>
      </c>
      <c r="AY418" s="193" t="s">
        <v>126</v>
      </c>
    </row>
    <row r="419" spans="2:65" s="1" customFormat="1" ht="22.5" customHeight="1">
      <c r="B419" s="166"/>
      <c r="C419" s="167" t="s">
        <v>657</v>
      </c>
      <c r="D419" s="167" t="s">
        <v>128</v>
      </c>
      <c r="E419" s="168" t="s">
        <v>658</v>
      </c>
      <c r="F419" s="169" t="s">
        <v>659</v>
      </c>
      <c r="G419" s="170" t="s">
        <v>245</v>
      </c>
      <c r="H419" s="171">
        <v>68.599999999999994</v>
      </c>
      <c r="I419" s="172"/>
      <c r="J419" s="173">
        <f>ROUND(I419*H419,2)</f>
        <v>0</v>
      </c>
      <c r="K419" s="169" t="s">
        <v>132</v>
      </c>
      <c r="L419" s="38"/>
      <c r="M419" s="174" t="s">
        <v>5</v>
      </c>
      <c r="N419" s="175" t="s">
        <v>41</v>
      </c>
      <c r="O419" s="39"/>
      <c r="P419" s="176">
        <f>O419*H419</f>
        <v>0</v>
      </c>
      <c r="Q419" s="176">
        <v>0</v>
      </c>
      <c r="R419" s="176">
        <f>Q419*H419</f>
        <v>0</v>
      </c>
      <c r="S419" s="176">
        <v>1.91E-3</v>
      </c>
      <c r="T419" s="177">
        <f>S419*H419</f>
        <v>0.131026</v>
      </c>
      <c r="AR419" s="22" t="s">
        <v>236</v>
      </c>
      <c r="AT419" s="22" t="s">
        <v>128</v>
      </c>
      <c r="AU419" s="22" t="s">
        <v>82</v>
      </c>
      <c r="AY419" s="22" t="s">
        <v>126</v>
      </c>
      <c r="BE419" s="178">
        <f>IF(N419="základní",J419,0)</f>
        <v>0</v>
      </c>
      <c r="BF419" s="178">
        <f>IF(N419="snížená",J419,0)</f>
        <v>0</v>
      </c>
      <c r="BG419" s="178">
        <f>IF(N419="zákl. přenesená",J419,0)</f>
        <v>0</v>
      </c>
      <c r="BH419" s="178">
        <f>IF(N419="sníž. přenesená",J419,0)</f>
        <v>0</v>
      </c>
      <c r="BI419" s="178">
        <f>IF(N419="nulová",J419,0)</f>
        <v>0</v>
      </c>
      <c r="BJ419" s="22" t="s">
        <v>75</v>
      </c>
      <c r="BK419" s="178">
        <f>ROUND(I419*H419,2)</f>
        <v>0</v>
      </c>
      <c r="BL419" s="22" t="s">
        <v>236</v>
      </c>
      <c r="BM419" s="22" t="s">
        <v>660</v>
      </c>
    </row>
    <row r="420" spans="2:65" s="1" customFormat="1">
      <c r="B420" s="38"/>
      <c r="D420" s="179" t="s">
        <v>135</v>
      </c>
      <c r="F420" s="180" t="s">
        <v>661</v>
      </c>
      <c r="I420" s="181"/>
      <c r="L420" s="38"/>
      <c r="M420" s="182"/>
      <c r="N420" s="39"/>
      <c r="O420" s="39"/>
      <c r="P420" s="39"/>
      <c r="Q420" s="39"/>
      <c r="R420" s="39"/>
      <c r="S420" s="39"/>
      <c r="T420" s="67"/>
      <c r="AT420" s="22" t="s">
        <v>135</v>
      </c>
      <c r="AU420" s="22" t="s">
        <v>82</v>
      </c>
    </row>
    <row r="421" spans="2:65" s="11" customFormat="1">
      <c r="B421" s="184"/>
      <c r="D421" s="185" t="s">
        <v>139</v>
      </c>
      <c r="E421" s="186" t="s">
        <v>5</v>
      </c>
      <c r="F421" s="187" t="s">
        <v>662</v>
      </c>
      <c r="H421" s="188">
        <v>68.599999999999994</v>
      </c>
      <c r="I421" s="189"/>
      <c r="L421" s="184"/>
      <c r="M421" s="190"/>
      <c r="N421" s="191"/>
      <c r="O421" s="191"/>
      <c r="P421" s="191"/>
      <c r="Q421" s="191"/>
      <c r="R421" s="191"/>
      <c r="S421" s="191"/>
      <c r="T421" s="192"/>
      <c r="AT421" s="193" t="s">
        <v>139</v>
      </c>
      <c r="AU421" s="193" t="s">
        <v>82</v>
      </c>
      <c r="AV421" s="11" t="s">
        <v>82</v>
      </c>
      <c r="AW421" s="11" t="s">
        <v>33</v>
      </c>
      <c r="AX421" s="11" t="s">
        <v>70</v>
      </c>
      <c r="AY421" s="193" t="s">
        <v>126</v>
      </c>
    </row>
    <row r="422" spans="2:65" s="1" customFormat="1" ht="22.5" customHeight="1">
      <c r="B422" s="166"/>
      <c r="C422" s="167" t="s">
        <v>663</v>
      </c>
      <c r="D422" s="167" t="s">
        <v>128</v>
      </c>
      <c r="E422" s="168" t="s">
        <v>664</v>
      </c>
      <c r="F422" s="169" t="s">
        <v>665</v>
      </c>
      <c r="G422" s="170" t="s">
        <v>245</v>
      </c>
      <c r="H422" s="171">
        <v>68.599999999999994</v>
      </c>
      <c r="I422" s="172"/>
      <c r="J422" s="173">
        <f>ROUND(I422*H422,2)</f>
        <v>0</v>
      </c>
      <c r="K422" s="169" t="s">
        <v>132</v>
      </c>
      <c r="L422" s="38"/>
      <c r="M422" s="174" t="s">
        <v>5</v>
      </c>
      <c r="N422" s="175" t="s">
        <v>41</v>
      </c>
      <c r="O422" s="39"/>
      <c r="P422" s="176">
        <f>O422*H422</f>
        <v>0</v>
      </c>
      <c r="Q422" s="176">
        <v>0</v>
      </c>
      <c r="R422" s="176">
        <f>Q422*H422</f>
        <v>0</v>
      </c>
      <c r="S422" s="176">
        <v>1.75E-3</v>
      </c>
      <c r="T422" s="177">
        <f>S422*H422</f>
        <v>0.12004999999999999</v>
      </c>
      <c r="AR422" s="22" t="s">
        <v>236</v>
      </c>
      <c r="AT422" s="22" t="s">
        <v>128</v>
      </c>
      <c r="AU422" s="22" t="s">
        <v>82</v>
      </c>
      <c r="AY422" s="22" t="s">
        <v>126</v>
      </c>
      <c r="BE422" s="178">
        <f>IF(N422="základní",J422,0)</f>
        <v>0</v>
      </c>
      <c r="BF422" s="178">
        <f>IF(N422="snížená",J422,0)</f>
        <v>0</v>
      </c>
      <c r="BG422" s="178">
        <f>IF(N422="zákl. přenesená",J422,0)</f>
        <v>0</v>
      </c>
      <c r="BH422" s="178">
        <f>IF(N422="sníž. přenesená",J422,0)</f>
        <v>0</v>
      </c>
      <c r="BI422" s="178">
        <f>IF(N422="nulová",J422,0)</f>
        <v>0</v>
      </c>
      <c r="BJ422" s="22" t="s">
        <v>75</v>
      </c>
      <c r="BK422" s="178">
        <f>ROUND(I422*H422,2)</f>
        <v>0</v>
      </c>
      <c r="BL422" s="22" t="s">
        <v>236</v>
      </c>
      <c r="BM422" s="22" t="s">
        <v>666</v>
      </c>
    </row>
    <row r="423" spans="2:65" s="1" customFormat="1">
      <c r="B423" s="38"/>
      <c r="D423" s="185" t="s">
        <v>135</v>
      </c>
      <c r="F423" s="197" t="s">
        <v>667</v>
      </c>
      <c r="I423" s="181"/>
      <c r="L423" s="38"/>
      <c r="M423" s="182"/>
      <c r="N423" s="39"/>
      <c r="O423" s="39"/>
      <c r="P423" s="39"/>
      <c r="Q423" s="39"/>
      <c r="R423" s="39"/>
      <c r="S423" s="39"/>
      <c r="T423" s="67"/>
      <c r="AT423" s="22" t="s">
        <v>135</v>
      </c>
      <c r="AU423" s="22" t="s">
        <v>82</v>
      </c>
    </row>
    <row r="424" spans="2:65" s="1" customFormat="1" ht="31.5" customHeight="1">
      <c r="B424" s="166"/>
      <c r="C424" s="167" t="s">
        <v>668</v>
      </c>
      <c r="D424" s="167" t="s">
        <v>128</v>
      </c>
      <c r="E424" s="168" t="s">
        <v>669</v>
      </c>
      <c r="F424" s="169" t="s">
        <v>670</v>
      </c>
      <c r="G424" s="170" t="s">
        <v>167</v>
      </c>
      <c r="H424" s="171">
        <v>10.987</v>
      </c>
      <c r="I424" s="172"/>
      <c r="J424" s="173">
        <f>ROUND(I424*H424,2)</f>
        <v>0</v>
      </c>
      <c r="K424" s="169" t="s">
        <v>132</v>
      </c>
      <c r="L424" s="38"/>
      <c r="M424" s="174" t="s">
        <v>5</v>
      </c>
      <c r="N424" s="175" t="s">
        <v>41</v>
      </c>
      <c r="O424" s="39"/>
      <c r="P424" s="176">
        <f>O424*H424</f>
        <v>0</v>
      </c>
      <c r="Q424" s="176">
        <v>7.6E-3</v>
      </c>
      <c r="R424" s="176">
        <f>Q424*H424</f>
        <v>8.3501199999999998E-2</v>
      </c>
      <c r="S424" s="176">
        <v>0</v>
      </c>
      <c r="T424" s="177">
        <f>S424*H424</f>
        <v>0</v>
      </c>
      <c r="AR424" s="22" t="s">
        <v>236</v>
      </c>
      <c r="AT424" s="22" t="s">
        <v>128</v>
      </c>
      <c r="AU424" s="22" t="s">
        <v>82</v>
      </c>
      <c r="AY424" s="22" t="s">
        <v>126</v>
      </c>
      <c r="BE424" s="178">
        <f>IF(N424="základní",J424,0)</f>
        <v>0</v>
      </c>
      <c r="BF424" s="178">
        <f>IF(N424="snížená",J424,0)</f>
        <v>0</v>
      </c>
      <c r="BG424" s="178">
        <f>IF(N424="zákl. přenesená",J424,0)</f>
        <v>0</v>
      </c>
      <c r="BH424" s="178">
        <f>IF(N424="sníž. přenesená",J424,0)</f>
        <v>0</v>
      </c>
      <c r="BI424" s="178">
        <f>IF(N424="nulová",J424,0)</f>
        <v>0</v>
      </c>
      <c r="BJ424" s="22" t="s">
        <v>75</v>
      </c>
      <c r="BK424" s="178">
        <f>ROUND(I424*H424,2)</f>
        <v>0</v>
      </c>
      <c r="BL424" s="22" t="s">
        <v>236</v>
      </c>
      <c r="BM424" s="22" t="s">
        <v>671</v>
      </c>
    </row>
    <row r="425" spans="2:65" s="1" customFormat="1" ht="36">
      <c r="B425" s="38"/>
      <c r="D425" s="179" t="s">
        <v>135</v>
      </c>
      <c r="F425" s="180" t="s">
        <v>672</v>
      </c>
      <c r="I425" s="181"/>
      <c r="L425" s="38"/>
      <c r="M425" s="182"/>
      <c r="N425" s="39"/>
      <c r="O425" s="39"/>
      <c r="P425" s="39"/>
      <c r="Q425" s="39"/>
      <c r="R425" s="39"/>
      <c r="S425" s="39"/>
      <c r="T425" s="67"/>
      <c r="AT425" s="22" t="s">
        <v>135</v>
      </c>
      <c r="AU425" s="22" t="s">
        <v>82</v>
      </c>
    </row>
    <row r="426" spans="2:65" s="12" customFormat="1">
      <c r="B426" s="198"/>
      <c r="D426" s="179" t="s">
        <v>139</v>
      </c>
      <c r="E426" s="199" t="s">
        <v>5</v>
      </c>
      <c r="F426" s="200" t="s">
        <v>170</v>
      </c>
      <c r="H426" s="201" t="s">
        <v>5</v>
      </c>
      <c r="I426" s="202"/>
      <c r="L426" s="198"/>
      <c r="M426" s="203"/>
      <c r="N426" s="204"/>
      <c r="O426" s="204"/>
      <c r="P426" s="204"/>
      <c r="Q426" s="204"/>
      <c r="R426" s="204"/>
      <c r="S426" s="204"/>
      <c r="T426" s="205"/>
      <c r="AT426" s="201" t="s">
        <v>139</v>
      </c>
      <c r="AU426" s="201" t="s">
        <v>82</v>
      </c>
      <c r="AV426" s="12" t="s">
        <v>75</v>
      </c>
      <c r="AW426" s="12" t="s">
        <v>33</v>
      </c>
      <c r="AX426" s="12" t="s">
        <v>70</v>
      </c>
      <c r="AY426" s="201" t="s">
        <v>126</v>
      </c>
    </row>
    <row r="427" spans="2:65" s="11" customFormat="1">
      <c r="B427" s="184"/>
      <c r="D427" s="185" t="s">
        <v>139</v>
      </c>
      <c r="E427" s="186" t="s">
        <v>5</v>
      </c>
      <c r="F427" s="187" t="s">
        <v>354</v>
      </c>
      <c r="H427" s="188">
        <v>10.987</v>
      </c>
      <c r="I427" s="189"/>
      <c r="L427" s="184"/>
      <c r="M427" s="190"/>
      <c r="N427" s="191"/>
      <c r="O427" s="191"/>
      <c r="P427" s="191"/>
      <c r="Q427" s="191"/>
      <c r="R427" s="191"/>
      <c r="S427" s="191"/>
      <c r="T427" s="192"/>
      <c r="AT427" s="193" t="s">
        <v>139</v>
      </c>
      <c r="AU427" s="193" t="s">
        <v>82</v>
      </c>
      <c r="AV427" s="11" t="s">
        <v>82</v>
      </c>
      <c r="AW427" s="11" t="s">
        <v>33</v>
      </c>
      <c r="AX427" s="11" t="s">
        <v>70</v>
      </c>
      <c r="AY427" s="193" t="s">
        <v>126</v>
      </c>
    </row>
    <row r="428" spans="2:65" s="1" customFormat="1" ht="31.5" customHeight="1">
      <c r="B428" s="166"/>
      <c r="C428" s="167" t="s">
        <v>673</v>
      </c>
      <c r="D428" s="167" t="s">
        <v>128</v>
      </c>
      <c r="E428" s="168" t="s">
        <v>669</v>
      </c>
      <c r="F428" s="169" t="s">
        <v>670</v>
      </c>
      <c r="G428" s="170" t="s">
        <v>167</v>
      </c>
      <c r="H428" s="171">
        <v>1</v>
      </c>
      <c r="I428" s="172"/>
      <c r="J428" s="173">
        <f>ROUND(I428*H428,2)</f>
        <v>0</v>
      </c>
      <c r="K428" s="169" t="s">
        <v>132</v>
      </c>
      <c r="L428" s="38"/>
      <c r="M428" s="174" t="s">
        <v>5</v>
      </c>
      <c r="N428" s="175" t="s">
        <v>41</v>
      </c>
      <c r="O428" s="39"/>
      <c r="P428" s="176">
        <f>O428*H428</f>
        <v>0</v>
      </c>
      <c r="Q428" s="176">
        <v>7.6E-3</v>
      </c>
      <c r="R428" s="176">
        <f>Q428*H428</f>
        <v>7.6E-3</v>
      </c>
      <c r="S428" s="176">
        <v>0</v>
      </c>
      <c r="T428" s="177">
        <f>S428*H428</f>
        <v>0</v>
      </c>
      <c r="AR428" s="22" t="s">
        <v>236</v>
      </c>
      <c r="AT428" s="22" t="s">
        <v>128</v>
      </c>
      <c r="AU428" s="22" t="s">
        <v>82</v>
      </c>
      <c r="AY428" s="22" t="s">
        <v>126</v>
      </c>
      <c r="BE428" s="178">
        <f>IF(N428="základní",J428,0)</f>
        <v>0</v>
      </c>
      <c r="BF428" s="178">
        <f>IF(N428="snížená",J428,0)</f>
        <v>0</v>
      </c>
      <c r="BG428" s="178">
        <f>IF(N428="zákl. přenesená",J428,0)</f>
        <v>0</v>
      </c>
      <c r="BH428" s="178">
        <f>IF(N428="sníž. přenesená",J428,0)</f>
        <v>0</v>
      </c>
      <c r="BI428" s="178">
        <f>IF(N428="nulová",J428,0)</f>
        <v>0</v>
      </c>
      <c r="BJ428" s="22" t="s">
        <v>75</v>
      </c>
      <c r="BK428" s="178">
        <f>ROUND(I428*H428,2)</f>
        <v>0</v>
      </c>
      <c r="BL428" s="22" t="s">
        <v>236</v>
      </c>
      <c r="BM428" s="22" t="s">
        <v>674</v>
      </c>
    </row>
    <row r="429" spans="2:65" s="1" customFormat="1" ht="36">
      <c r="B429" s="38"/>
      <c r="D429" s="179" t="s">
        <v>135</v>
      </c>
      <c r="F429" s="180" t="s">
        <v>672</v>
      </c>
      <c r="I429" s="181"/>
      <c r="L429" s="38"/>
      <c r="M429" s="182"/>
      <c r="N429" s="39"/>
      <c r="O429" s="39"/>
      <c r="P429" s="39"/>
      <c r="Q429" s="39"/>
      <c r="R429" s="39"/>
      <c r="S429" s="39"/>
      <c r="T429" s="67"/>
      <c r="AT429" s="22" t="s">
        <v>135</v>
      </c>
      <c r="AU429" s="22" t="s">
        <v>82</v>
      </c>
    </row>
    <row r="430" spans="2:65" s="12" customFormat="1">
      <c r="B430" s="198"/>
      <c r="D430" s="179" t="s">
        <v>139</v>
      </c>
      <c r="E430" s="199" t="s">
        <v>5</v>
      </c>
      <c r="F430" s="200" t="s">
        <v>675</v>
      </c>
      <c r="H430" s="201" t="s">
        <v>5</v>
      </c>
      <c r="I430" s="202"/>
      <c r="L430" s="198"/>
      <c r="M430" s="203"/>
      <c r="N430" s="204"/>
      <c r="O430" s="204"/>
      <c r="P430" s="204"/>
      <c r="Q430" s="204"/>
      <c r="R430" s="204"/>
      <c r="S430" s="204"/>
      <c r="T430" s="205"/>
      <c r="AT430" s="201" t="s">
        <v>139</v>
      </c>
      <c r="AU430" s="201" t="s">
        <v>82</v>
      </c>
      <c r="AV430" s="12" t="s">
        <v>75</v>
      </c>
      <c r="AW430" s="12" t="s">
        <v>33</v>
      </c>
      <c r="AX430" s="12" t="s">
        <v>70</v>
      </c>
      <c r="AY430" s="201" t="s">
        <v>126</v>
      </c>
    </row>
    <row r="431" spans="2:65" s="11" customFormat="1">
      <c r="B431" s="184"/>
      <c r="D431" s="185" t="s">
        <v>139</v>
      </c>
      <c r="E431" s="186" t="s">
        <v>5</v>
      </c>
      <c r="F431" s="187" t="s">
        <v>676</v>
      </c>
      <c r="H431" s="188">
        <v>1</v>
      </c>
      <c r="I431" s="189"/>
      <c r="L431" s="184"/>
      <c r="M431" s="190"/>
      <c r="N431" s="191"/>
      <c r="O431" s="191"/>
      <c r="P431" s="191"/>
      <c r="Q431" s="191"/>
      <c r="R431" s="191"/>
      <c r="S431" s="191"/>
      <c r="T431" s="192"/>
      <c r="AT431" s="193" t="s">
        <v>139</v>
      </c>
      <c r="AU431" s="193" t="s">
        <v>82</v>
      </c>
      <c r="AV431" s="11" t="s">
        <v>82</v>
      </c>
      <c r="AW431" s="11" t="s">
        <v>33</v>
      </c>
      <c r="AX431" s="11" t="s">
        <v>70</v>
      </c>
      <c r="AY431" s="193" t="s">
        <v>126</v>
      </c>
    </row>
    <row r="432" spans="2:65" s="1" customFormat="1" ht="31.5" customHeight="1">
      <c r="B432" s="166"/>
      <c r="C432" s="167" t="s">
        <v>677</v>
      </c>
      <c r="D432" s="167" t="s">
        <v>128</v>
      </c>
      <c r="E432" s="168" t="s">
        <v>678</v>
      </c>
      <c r="F432" s="169" t="s">
        <v>679</v>
      </c>
      <c r="G432" s="170" t="s">
        <v>167</v>
      </c>
      <c r="H432" s="171">
        <v>281.80900000000003</v>
      </c>
      <c r="I432" s="172"/>
      <c r="J432" s="173">
        <f>ROUND(I432*H432,2)</f>
        <v>0</v>
      </c>
      <c r="K432" s="169" t="s">
        <v>132</v>
      </c>
      <c r="L432" s="38"/>
      <c r="M432" s="174" t="s">
        <v>5</v>
      </c>
      <c r="N432" s="175" t="s">
        <v>41</v>
      </c>
      <c r="O432" s="39"/>
      <c r="P432" s="176">
        <f>O432*H432</f>
        <v>0</v>
      </c>
      <c r="Q432" s="176">
        <v>6.4999999999999997E-3</v>
      </c>
      <c r="R432" s="176">
        <f>Q432*H432</f>
        <v>1.8317585000000001</v>
      </c>
      <c r="S432" s="176">
        <v>0</v>
      </c>
      <c r="T432" s="177">
        <f>S432*H432</f>
        <v>0</v>
      </c>
      <c r="AR432" s="22" t="s">
        <v>236</v>
      </c>
      <c r="AT432" s="22" t="s">
        <v>128</v>
      </c>
      <c r="AU432" s="22" t="s">
        <v>82</v>
      </c>
      <c r="AY432" s="22" t="s">
        <v>126</v>
      </c>
      <c r="BE432" s="178">
        <f>IF(N432="základní",J432,0)</f>
        <v>0</v>
      </c>
      <c r="BF432" s="178">
        <f>IF(N432="snížená",J432,0)</f>
        <v>0</v>
      </c>
      <c r="BG432" s="178">
        <f>IF(N432="zákl. přenesená",J432,0)</f>
        <v>0</v>
      </c>
      <c r="BH432" s="178">
        <f>IF(N432="sníž. přenesená",J432,0)</f>
        <v>0</v>
      </c>
      <c r="BI432" s="178">
        <f>IF(N432="nulová",J432,0)</f>
        <v>0</v>
      </c>
      <c r="BJ432" s="22" t="s">
        <v>75</v>
      </c>
      <c r="BK432" s="178">
        <f>ROUND(I432*H432,2)</f>
        <v>0</v>
      </c>
      <c r="BL432" s="22" t="s">
        <v>236</v>
      </c>
      <c r="BM432" s="22" t="s">
        <v>680</v>
      </c>
    </row>
    <row r="433" spans="2:65" s="1" customFormat="1" ht="36">
      <c r="B433" s="38"/>
      <c r="D433" s="179" t="s">
        <v>135</v>
      </c>
      <c r="F433" s="180" t="s">
        <v>681</v>
      </c>
      <c r="I433" s="181"/>
      <c r="L433" s="38"/>
      <c r="M433" s="182"/>
      <c r="N433" s="39"/>
      <c r="O433" s="39"/>
      <c r="P433" s="39"/>
      <c r="Q433" s="39"/>
      <c r="R433" s="39"/>
      <c r="S433" s="39"/>
      <c r="T433" s="67"/>
      <c r="AT433" s="22" t="s">
        <v>135</v>
      </c>
      <c r="AU433" s="22" t="s">
        <v>82</v>
      </c>
    </row>
    <row r="434" spans="2:65" s="11" customFormat="1">
      <c r="B434" s="184"/>
      <c r="D434" s="185" t="s">
        <v>139</v>
      </c>
      <c r="E434" s="186" t="s">
        <v>5</v>
      </c>
      <c r="F434" s="187" t="s">
        <v>353</v>
      </c>
      <c r="H434" s="188">
        <v>281.80900000000003</v>
      </c>
      <c r="I434" s="189"/>
      <c r="L434" s="184"/>
      <c r="M434" s="190"/>
      <c r="N434" s="191"/>
      <c r="O434" s="191"/>
      <c r="P434" s="191"/>
      <c r="Q434" s="191"/>
      <c r="R434" s="191"/>
      <c r="S434" s="191"/>
      <c r="T434" s="192"/>
      <c r="AT434" s="193" t="s">
        <v>139</v>
      </c>
      <c r="AU434" s="193" t="s">
        <v>82</v>
      </c>
      <c r="AV434" s="11" t="s">
        <v>82</v>
      </c>
      <c r="AW434" s="11" t="s">
        <v>33</v>
      </c>
      <c r="AX434" s="11" t="s">
        <v>70</v>
      </c>
      <c r="AY434" s="193" t="s">
        <v>126</v>
      </c>
    </row>
    <row r="435" spans="2:65" s="1" customFormat="1" ht="31.5" customHeight="1">
      <c r="B435" s="166"/>
      <c r="C435" s="167" t="s">
        <v>682</v>
      </c>
      <c r="D435" s="167" t="s">
        <v>128</v>
      </c>
      <c r="E435" s="168" t="s">
        <v>683</v>
      </c>
      <c r="F435" s="169" t="s">
        <v>684</v>
      </c>
      <c r="G435" s="170" t="s">
        <v>245</v>
      </c>
      <c r="H435" s="171">
        <v>22.3</v>
      </c>
      <c r="I435" s="172"/>
      <c r="J435" s="173">
        <f>ROUND(I435*H435,2)</f>
        <v>0</v>
      </c>
      <c r="K435" s="169" t="s">
        <v>132</v>
      </c>
      <c r="L435" s="38"/>
      <c r="M435" s="174" t="s">
        <v>5</v>
      </c>
      <c r="N435" s="175" t="s">
        <v>41</v>
      </c>
      <c r="O435" s="39"/>
      <c r="P435" s="176">
        <f>O435*H435</f>
        <v>0</v>
      </c>
      <c r="Q435" s="176">
        <v>1.2700000000000001E-3</v>
      </c>
      <c r="R435" s="176">
        <f>Q435*H435</f>
        <v>2.8321000000000002E-2</v>
      </c>
      <c r="S435" s="176">
        <v>0</v>
      </c>
      <c r="T435" s="177">
        <f>S435*H435</f>
        <v>0</v>
      </c>
      <c r="AR435" s="22" t="s">
        <v>236</v>
      </c>
      <c r="AT435" s="22" t="s">
        <v>128</v>
      </c>
      <c r="AU435" s="22" t="s">
        <v>82</v>
      </c>
      <c r="AY435" s="22" t="s">
        <v>126</v>
      </c>
      <c r="BE435" s="178">
        <f>IF(N435="základní",J435,0)</f>
        <v>0</v>
      </c>
      <c r="BF435" s="178">
        <f>IF(N435="snížená",J435,0)</f>
        <v>0</v>
      </c>
      <c r="BG435" s="178">
        <f>IF(N435="zákl. přenesená",J435,0)</f>
        <v>0</v>
      </c>
      <c r="BH435" s="178">
        <f>IF(N435="sníž. přenesená",J435,0)</f>
        <v>0</v>
      </c>
      <c r="BI435" s="178">
        <f>IF(N435="nulová",J435,0)</f>
        <v>0</v>
      </c>
      <c r="BJ435" s="22" t="s">
        <v>75</v>
      </c>
      <c r="BK435" s="178">
        <f>ROUND(I435*H435,2)</f>
        <v>0</v>
      </c>
      <c r="BL435" s="22" t="s">
        <v>236</v>
      </c>
      <c r="BM435" s="22" t="s">
        <v>685</v>
      </c>
    </row>
    <row r="436" spans="2:65" s="1" customFormat="1" ht="24">
      <c r="B436" s="38"/>
      <c r="D436" s="179" t="s">
        <v>135</v>
      </c>
      <c r="F436" s="180" t="s">
        <v>686</v>
      </c>
      <c r="I436" s="181"/>
      <c r="L436" s="38"/>
      <c r="M436" s="182"/>
      <c r="N436" s="39"/>
      <c r="O436" s="39"/>
      <c r="P436" s="39"/>
      <c r="Q436" s="39"/>
      <c r="R436" s="39"/>
      <c r="S436" s="39"/>
      <c r="T436" s="67"/>
      <c r="AT436" s="22" t="s">
        <v>135</v>
      </c>
      <c r="AU436" s="22" t="s">
        <v>82</v>
      </c>
    </row>
    <row r="437" spans="2:65" s="1" customFormat="1" ht="48">
      <c r="B437" s="38"/>
      <c r="D437" s="185" t="s">
        <v>137</v>
      </c>
      <c r="F437" s="194" t="s">
        <v>687</v>
      </c>
      <c r="I437" s="181"/>
      <c r="L437" s="38"/>
      <c r="M437" s="182"/>
      <c r="N437" s="39"/>
      <c r="O437" s="39"/>
      <c r="P437" s="39"/>
      <c r="Q437" s="39"/>
      <c r="R437" s="39"/>
      <c r="S437" s="39"/>
      <c r="T437" s="67"/>
      <c r="AT437" s="22" t="s">
        <v>137</v>
      </c>
      <c r="AU437" s="22" t="s">
        <v>82</v>
      </c>
    </row>
    <row r="438" spans="2:65" s="1" customFormat="1" ht="22.5" customHeight="1">
      <c r="B438" s="166"/>
      <c r="C438" s="167" t="s">
        <v>688</v>
      </c>
      <c r="D438" s="167" t="s">
        <v>128</v>
      </c>
      <c r="E438" s="168" t="s">
        <v>689</v>
      </c>
      <c r="F438" s="169" t="s">
        <v>690</v>
      </c>
      <c r="G438" s="170" t="s">
        <v>245</v>
      </c>
      <c r="H438" s="171">
        <v>26</v>
      </c>
      <c r="I438" s="172"/>
      <c r="J438" s="173">
        <f>ROUND(I438*H438,2)</f>
        <v>0</v>
      </c>
      <c r="K438" s="169" t="s">
        <v>132</v>
      </c>
      <c r="L438" s="38"/>
      <c r="M438" s="174" t="s">
        <v>5</v>
      </c>
      <c r="N438" s="175" t="s">
        <v>41</v>
      </c>
      <c r="O438" s="39"/>
      <c r="P438" s="176">
        <f>O438*H438</f>
        <v>0</v>
      </c>
      <c r="Q438" s="176">
        <v>2.1752500000000001E-3</v>
      </c>
      <c r="R438" s="176">
        <f>Q438*H438</f>
        <v>5.6556500000000003E-2</v>
      </c>
      <c r="S438" s="176">
        <v>0</v>
      </c>
      <c r="T438" s="177">
        <f>S438*H438</f>
        <v>0</v>
      </c>
      <c r="AR438" s="22" t="s">
        <v>236</v>
      </c>
      <c r="AT438" s="22" t="s">
        <v>128</v>
      </c>
      <c r="AU438" s="22" t="s">
        <v>82</v>
      </c>
      <c r="AY438" s="22" t="s">
        <v>126</v>
      </c>
      <c r="BE438" s="178">
        <f>IF(N438="základní",J438,0)</f>
        <v>0</v>
      </c>
      <c r="BF438" s="178">
        <f>IF(N438="snížená",J438,0)</f>
        <v>0</v>
      </c>
      <c r="BG438" s="178">
        <f>IF(N438="zákl. přenesená",J438,0)</f>
        <v>0</v>
      </c>
      <c r="BH438" s="178">
        <f>IF(N438="sníž. přenesená",J438,0)</f>
        <v>0</v>
      </c>
      <c r="BI438" s="178">
        <f>IF(N438="nulová",J438,0)</f>
        <v>0</v>
      </c>
      <c r="BJ438" s="22" t="s">
        <v>75</v>
      </c>
      <c r="BK438" s="178">
        <f>ROUND(I438*H438,2)</f>
        <v>0</v>
      </c>
      <c r="BL438" s="22" t="s">
        <v>236</v>
      </c>
      <c r="BM438" s="22" t="s">
        <v>691</v>
      </c>
    </row>
    <row r="439" spans="2:65" s="1" customFormat="1" ht="24">
      <c r="B439" s="38"/>
      <c r="D439" s="179" t="s">
        <v>135</v>
      </c>
      <c r="F439" s="180" t="s">
        <v>692</v>
      </c>
      <c r="I439" s="181"/>
      <c r="L439" s="38"/>
      <c r="M439" s="182"/>
      <c r="N439" s="39"/>
      <c r="O439" s="39"/>
      <c r="P439" s="39"/>
      <c r="Q439" s="39"/>
      <c r="R439" s="39"/>
      <c r="S439" s="39"/>
      <c r="T439" s="67"/>
      <c r="AT439" s="22" t="s">
        <v>135</v>
      </c>
      <c r="AU439" s="22" t="s">
        <v>82</v>
      </c>
    </row>
    <row r="440" spans="2:65" s="1" customFormat="1" ht="48">
      <c r="B440" s="38"/>
      <c r="D440" s="185" t="s">
        <v>137</v>
      </c>
      <c r="F440" s="194" t="s">
        <v>687</v>
      </c>
      <c r="I440" s="181"/>
      <c r="L440" s="38"/>
      <c r="M440" s="182"/>
      <c r="N440" s="39"/>
      <c r="O440" s="39"/>
      <c r="P440" s="39"/>
      <c r="Q440" s="39"/>
      <c r="R440" s="39"/>
      <c r="S440" s="39"/>
      <c r="T440" s="67"/>
      <c r="AT440" s="22" t="s">
        <v>137</v>
      </c>
      <c r="AU440" s="22" t="s">
        <v>82</v>
      </c>
    </row>
    <row r="441" spans="2:65" s="1" customFormat="1" ht="22.5" customHeight="1">
      <c r="B441" s="166"/>
      <c r="C441" s="167" t="s">
        <v>693</v>
      </c>
      <c r="D441" s="167" t="s">
        <v>128</v>
      </c>
      <c r="E441" s="168" t="s">
        <v>694</v>
      </c>
      <c r="F441" s="169" t="s">
        <v>695</v>
      </c>
      <c r="G441" s="170" t="s">
        <v>245</v>
      </c>
      <c r="H441" s="171">
        <v>44.6</v>
      </c>
      <c r="I441" s="172"/>
      <c r="J441" s="173">
        <f>ROUND(I441*H441,2)</f>
        <v>0</v>
      </c>
      <c r="K441" s="169" t="s">
        <v>132</v>
      </c>
      <c r="L441" s="38"/>
      <c r="M441" s="174" t="s">
        <v>5</v>
      </c>
      <c r="N441" s="175" t="s">
        <v>41</v>
      </c>
      <c r="O441" s="39"/>
      <c r="P441" s="176">
        <f>O441*H441</f>
        <v>0</v>
      </c>
      <c r="Q441" s="176">
        <v>2.27305E-3</v>
      </c>
      <c r="R441" s="176">
        <f>Q441*H441</f>
        <v>0.10137803000000001</v>
      </c>
      <c r="S441" s="176">
        <v>0</v>
      </c>
      <c r="T441" s="177">
        <f>S441*H441</f>
        <v>0</v>
      </c>
      <c r="AR441" s="22" t="s">
        <v>236</v>
      </c>
      <c r="AT441" s="22" t="s">
        <v>128</v>
      </c>
      <c r="AU441" s="22" t="s">
        <v>82</v>
      </c>
      <c r="AY441" s="22" t="s">
        <v>126</v>
      </c>
      <c r="BE441" s="178">
        <f>IF(N441="základní",J441,0)</f>
        <v>0</v>
      </c>
      <c r="BF441" s="178">
        <f>IF(N441="snížená",J441,0)</f>
        <v>0</v>
      </c>
      <c r="BG441" s="178">
        <f>IF(N441="zákl. přenesená",J441,0)</f>
        <v>0</v>
      </c>
      <c r="BH441" s="178">
        <f>IF(N441="sníž. přenesená",J441,0)</f>
        <v>0</v>
      </c>
      <c r="BI441" s="178">
        <f>IF(N441="nulová",J441,0)</f>
        <v>0</v>
      </c>
      <c r="BJ441" s="22" t="s">
        <v>75</v>
      </c>
      <c r="BK441" s="178">
        <f>ROUND(I441*H441,2)</f>
        <v>0</v>
      </c>
      <c r="BL441" s="22" t="s">
        <v>236</v>
      </c>
      <c r="BM441" s="22" t="s">
        <v>696</v>
      </c>
    </row>
    <row r="442" spans="2:65" s="1" customFormat="1" ht="24">
      <c r="B442" s="38"/>
      <c r="D442" s="179" t="s">
        <v>135</v>
      </c>
      <c r="F442" s="180" t="s">
        <v>697</v>
      </c>
      <c r="I442" s="181"/>
      <c r="L442" s="38"/>
      <c r="M442" s="182"/>
      <c r="N442" s="39"/>
      <c r="O442" s="39"/>
      <c r="P442" s="39"/>
      <c r="Q442" s="39"/>
      <c r="R442" s="39"/>
      <c r="S442" s="39"/>
      <c r="T442" s="67"/>
      <c r="AT442" s="22" t="s">
        <v>135</v>
      </c>
      <c r="AU442" s="22" t="s">
        <v>82</v>
      </c>
    </row>
    <row r="443" spans="2:65" s="1" customFormat="1" ht="48">
      <c r="B443" s="38"/>
      <c r="D443" s="185" t="s">
        <v>137</v>
      </c>
      <c r="F443" s="194" t="s">
        <v>687</v>
      </c>
      <c r="I443" s="181"/>
      <c r="L443" s="38"/>
      <c r="M443" s="182"/>
      <c r="N443" s="39"/>
      <c r="O443" s="39"/>
      <c r="P443" s="39"/>
      <c r="Q443" s="39"/>
      <c r="R443" s="39"/>
      <c r="S443" s="39"/>
      <c r="T443" s="67"/>
      <c r="AT443" s="22" t="s">
        <v>137</v>
      </c>
      <c r="AU443" s="22" t="s">
        <v>82</v>
      </c>
    </row>
    <row r="444" spans="2:65" s="1" customFormat="1" ht="22.5" customHeight="1">
      <c r="B444" s="166"/>
      <c r="C444" s="167" t="s">
        <v>698</v>
      </c>
      <c r="D444" s="167" t="s">
        <v>128</v>
      </c>
      <c r="E444" s="168" t="s">
        <v>694</v>
      </c>
      <c r="F444" s="169" t="s">
        <v>695</v>
      </c>
      <c r="G444" s="170" t="s">
        <v>245</v>
      </c>
      <c r="H444" s="171">
        <v>46.2</v>
      </c>
      <c r="I444" s="172"/>
      <c r="J444" s="173">
        <f>ROUND(I444*H444,2)</f>
        <v>0</v>
      </c>
      <c r="K444" s="169" t="s">
        <v>132</v>
      </c>
      <c r="L444" s="38"/>
      <c r="M444" s="174" t="s">
        <v>5</v>
      </c>
      <c r="N444" s="175" t="s">
        <v>41</v>
      </c>
      <c r="O444" s="39"/>
      <c r="P444" s="176">
        <f>O444*H444</f>
        <v>0</v>
      </c>
      <c r="Q444" s="176">
        <v>2.27305E-3</v>
      </c>
      <c r="R444" s="176">
        <f>Q444*H444</f>
        <v>0.10501491</v>
      </c>
      <c r="S444" s="176">
        <v>0</v>
      </c>
      <c r="T444" s="177">
        <f>S444*H444</f>
        <v>0</v>
      </c>
      <c r="AR444" s="22" t="s">
        <v>236</v>
      </c>
      <c r="AT444" s="22" t="s">
        <v>128</v>
      </c>
      <c r="AU444" s="22" t="s">
        <v>82</v>
      </c>
      <c r="AY444" s="22" t="s">
        <v>126</v>
      </c>
      <c r="BE444" s="178">
        <f>IF(N444="základní",J444,0)</f>
        <v>0</v>
      </c>
      <c r="BF444" s="178">
        <f>IF(N444="snížená",J444,0)</f>
        <v>0</v>
      </c>
      <c r="BG444" s="178">
        <f>IF(N444="zákl. přenesená",J444,0)</f>
        <v>0</v>
      </c>
      <c r="BH444" s="178">
        <f>IF(N444="sníž. přenesená",J444,0)</f>
        <v>0</v>
      </c>
      <c r="BI444" s="178">
        <f>IF(N444="nulová",J444,0)</f>
        <v>0</v>
      </c>
      <c r="BJ444" s="22" t="s">
        <v>75</v>
      </c>
      <c r="BK444" s="178">
        <f>ROUND(I444*H444,2)</f>
        <v>0</v>
      </c>
      <c r="BL444" s="22" t="s">
        <v>236</v>
      </c>
      <c r="BM444" s="22" t="s">
        <v>699</v>
      </c>
    </row>
    <row r="445" spans="2:65" s="1" customFormat="1" ht="24">
      <c r="B445" s="38"/>
      <c r="D445" s="179" t="s">
        <v>135</v>
      </c>
      <c r="F445" s="180" t="s">
        <v>697</v>
      </c>
      <c r="I445" s="181"/>
      <c r="L445" s="38"/>
      <c r="M445" s="182"/>
      <c r="N445" s="39"/>
      <c r="O445" s="39"/>
      <c r="P445" s="39"/>
      <c r="Q445" s="39"/>
      <c r="R445" s="39"/>
      <c r="S445" s="39"/>
      <c r="T445" s="67"/>
      <c r="AT445" s="22" t="s">
        <v>135</v>
      </c>
      <c r="AU445" s="22" t="s">
        <v>82</v>
      </c>
    </row>
    <row r="446" spans="2:65" s="1" customFormat="1" ht="48">
      <c r="B446" s="38"/>
      <c r="D446" s="179" t="s">
        <v>137</v>
      </c>
      <c r="F446" s="183" t="s">
        <v>687</v>
      </c>
      <c r="I446" s="181"/>
      <c r="L446" s="38"/>
      <c r="M446" s="182"/>
      <c r="N446" s="39"/>
      <c r="O446" s="39"/>
      <c r="P446" s="39"/>
      <c r="Q446" s="39"/>
      <c r="R446" s="39"/>
      <c r="S446" s="39"/>
      <c r="T446" s="67"/>
      <c r="AT446" s="22" t="s">
        <v>137</v>
      </c>
      <c r="AU446" s="22" t="s">
        <v>82</v>
      </c>
    </row>
    <row r="447" spans="2:65" s="12" customFormat="1">
      <c r="B447" s="198"/>
      <c r="D447" s="179" t="s">
        <v>139</v>
      </c>
      <c r="E447" s="199" t="s">
        <v>5</v>
      </c>
      <c r="F447" s="200" t="s">
        <v>700</v>
      </c>
      <c r="H447" s="201" t="s">
        <v>5</v>
      </c>
      <c r="I447" s="202"/>
      <c r="L447" s="198"/>
      <c r="M447" s="203"/>
      <c r="N447" s="204"/>
      <c r="O447" s="204"/>
      <c r="P447" s="204"/>
      <c r="Q447" s="204"/>
      <c r="R447" s="204"/>
      <c r="S447" s="204"/>
      <c r="T447" s="205"/>
      <c r="AT447" s="201" t="s">
        <v>139</v>
      </c>
      <c r="AU447" s="201" t="s">
        <v>82</v>
      </c>
      <c r="AV447" s="12" t="s">
        <v>75</v>
      </c>
      <c r="AW447" s="12" t="s">
        <v>33</v>
      </c>
      <c r="AX447" s="12" t="s">
        <v>70</v>
      </c>
      <c r="AY447" s="201" t="s">
        <v>126</v>
      </c>
    </row>
    <row r="448" spans="2:65" s="11" customFormat="1">
      <c r="B448" s="184"/>
      <c r="D448" s="185" t="s">
        <v>139</v>
      </c>
      <c r="E448" s="186" t="s">
        <v>5</v>
      </c>
      <c r="F448" s="187" t="s">
        <v>701</v>
      </c>
      <c r="H448" s="188">
        <v>46.2</v>
      </c>
      <c r="I448" s="189"/>
      <c r="L448" s="184"/>
      <c r="M448" s="190"/>
      <c r="N448" s="191"/>
      <c r="O448" s="191"/>
      <c r="P448" s="191"/>
      <c r="Q448" s="191"/>
      <c r="R448" s="191"/>
      <c r="S448" s="191"/>
      <c r="T448" s="192"/>
      <c r="AT448" s="193" t="s">
        <v>139</v>
      </c>
      <c r="AU448" s="193" t="s">
        <v>82</v>
      </c>
      <c r="AV448" s="11" t="s">
        <v>82</v>
      </c>
      <c r="AW448" s="11" t="s">
        <v>33</v>
      </c>
      <c r="AX448" s="11" t="s">
        <v>70</v>
      </c>
      <c r="AY448" s="193" t="s">
        <v>126</v>
      </c>
    </row>
    <row r="449" spans="2:65" s="1" customFormat="1" ht="22.5" customHeight="1">
      <c r="B449" s="166"/>
      <c r="C449" s="167" t="s">
        <v>702</v>
      </c>
      <c r="D449" s="167" t="s">
        <v>128</v>
      </c>
      <c r="E449" s="168" t="s">
        <v>703</v>
      </c>
      <c r="F449" s="169" t="s">
        <v>704</v>
      </c>
      <c r="G449" s="170" t="s">
        <v>161</v>
      </c>
      <c r="H449" s="171">
        <v>223</v>
      </c>
      <c r="I449" s="172"/>
      <c r="J449" s="173">
        <f>ROUND(I449*H449,2)</f>
        <v>0</v>
      </c>
      <c r="K449" s="169" t="s">
        <v>132</v>
      </c>
      <c r="L449" s="38"/>
      <c r="M449" s="174" t="s">
        <v>5</v>
      </c>
      <c r="N449" s="175" t="s">
        <v>41</v>
      </c>
      <c r="O449" s="39"/>
      <c r="P449" s="176">
        <f>O449*H449</f>
        <v>0</v>
      </c>
      <c r="Q449" s="176">
        <v>4.0000000000000002E-4</v>
      </c>
      <c r="R449" s="176">
        <f>Q449*H449</f>
        <v>8.9200000000000002E-2</v>
      </c>
      <c r="S449" s="176">
        <v>0</v>
      </c>
      <c r="T449" s="177">
        <f>S449*H449</f>
        <v>0</v>
      </c>
      <c r="AR449" s="22" t="s">
        <v>236</v>
      </c>
      <c r="AT449" s="22" t="s">
        <v>128</v>
      </c>
      <c r="AU449" s="22" t="s">
        <v>82</v>
      </c>
      <c r="AY449" s="22" t="s">
        <v>126</v>
      </c>
      <c r="BE449" s="178">
        <f>IF(N449="základní",J449,0)</f>
        <v>0</v>
      </c>
      <c r="BF449" s="178">
        <f>IF(N449="snížená",J449,0)</f>
        <v>0</v>
      </c>
      <c r="BG449" s="178">
        <f>IF(N449="zákl. přenesená",J449,0)</f>
        <v>0</v>
      </c>
      <c r="BH449" s="178">
        <f>IF(N449="sníž. přenesená",J449,0)</f>
        <v>0</v>
      </c>
      <c r="BI449" s="178">
        <f>IF(N449="nulová",J449,0)</f>
        <v>0</v>
      </c>
      <c r="BJ449" s="22" t="s">
        <v>75</v>
      </c>
      <c r="BK449" s="178">
        <f>ROUND(I449*H449,2)</f>
        <v>0</v>
      </c>
      <c r="BL449" s="22" t="s">
        <v>236</v>
      </c>
      <c r="BM449" s="22" t="s">
        <v>705</v>
      </c>
    </row>
    <row r="450" spans="2:65" s="1" customFormat="1" ht="24">
      <c r="B450" s="38"/>
      <c r="D450" s="179" t="s">
        <v>135</v>
      </c>
      <c r="F450" s="180" t="s">
        <v>706</v>
      </c>
      <c r="I450" s="181"/>
      <c r="L450" s="38"/>
      <c r="M450" s="182"/>
      <c r="N450" s="39"/>
      <c r="O450" s="39"/>
      <c r="P450" s="39"/>
      <c r="Q450" s="39"/>
      <c r="R450" s="39"/>
      <c r="S450" s="39"/>
      <c r="T450" s="67"/>
      <c r="AT450" s="22" t="s">
        <v>135</v>
      </c>
      <c r="AU450" s="22" t="s">
        <v>82</v>
      </c>
    </row>
    <row r="451" spans="2:65" s="1" customFormat="1" ht="48">
      <c r="B451" s="38"/>
      <c r="D451" s="185" t="s">
        <v>137</v>
      </c>
      <c r="F451" s="194" t="s">
        <v>687</v>
      </c>
      <c r="I451" s="181"/>
      <c r="L451" s="38"/>
      <c r="M451" s="182"/>
      <c r="N451" s="39"/>
      <c r="O451" s="39"/>
      <c r="P451" s="39"/>
      <c r="Q451" s="39"/>
      <c r="R451" s="39"/>
      <c r="S451" s="39"/>
      <c r="T451" s="67"/>
      <c r="AT451" s="22" t="s">
        <v>137</v>
      </c>
      <c r="AU451" s="22" t="s">
        <v>82</v>
      </c>
    </row>
    <row r="452" spans="2:65" s="1" customFormat="1" ht="31.5" customHeight="1">
      <c r="B452" s="166"/>
      <c r="C452" s="167" t="s">
        <v>707</v>
      </c>
      <c r="D452" s="167" t="s">
        <v>128</v>
      </c>
      <c r="E452" s="168" t="s">
        <v>708</v>
      </c>
      <c r="F452" s="169" t="s">
        <v>709</v>
      </c>
      <c r="G452" s="170" t="s">
        <v>161</v>
      </c>
      <c r="H452" s="171">
        <v>1</v>
      </c>
      <c r="I452" s="172"/>
      <c r="J452" s="173">
        <f>ROUND(I452*H452,2)</f>
        <v>0</v>
      </c>
      <c r="K452" s="169" t="s">
        <v>132</v>
      </c>
      <c r="L452" s="38"/>
      <c r="M452" s="174" t="s">
        <v>5</v>
      </c>
      <c r="N452" s="175" t="s">
        <v>41</v>
      </c>
      <c r="O452" s="39"/>
      <c r="P452" s="176">
        <f>O452*H452</f>
        <v>0</v>
      </c>
      <c r="Q452" s="176">
        <v>4.4999999999999999E-4</v>
      </c>
      <c r="R452" s="176">
        <f>Q452*H452</f>
        <v>4.4999999999999999E-4</v>
      </c>
      <c r="S452" s="176">
        <v>0</v>
      </c>
      <c r="T452" s="177">
        <f>S452*H452</f>
        <v>0</v>
      </c>
      <c r="AR452" s="22" t="s">
        <v>236</v>
      </c>
      <c r="AT452" s="22" t="s">
        <v>128</v>
      </c>
      <c r="AU452" s="22" t="s">
        <v>82</v>
      </c>
      <c r="AY452" s="22" t="s">
        <v>126</v>
      </c>
      <c r="BE452" s="178">
        <f>IF(N452="základní",J452,0)</f>
        <v>0</v>
      </c>
      <c r="BF452" s="178">
        <f>IF(N452="snížená",J452,0)</f>
        <v>0</v>
      </c>
      <c r="BG452" s="178">
        <f>IF(N452="zákl. přenesená",J452,0)</f>
        <v>0</v>
      </c>
      <c r="BH452" s="178">
        <f>IF(N452="sníž. přenesená",J452,0)</f>
        <v>0</v>
      </c>
      <c r="BI452" s="178">
        <f>IF(N452="nulová",J452,0)</f>
        <v>0</v>
      </c>
      <c r="BJ452" s="22" t="s">
        <v>75</v>
      </c>
      <c r="BK452" s="178">
        <f>ROUND(I452*H452,2)</f>
        <v>0</v>
      </c>
      <c r="BL452" s="22" t="s">
        <v>236</v>
      </c>
      <c r="BM452" s="22" t="s">
        <v>710</v>
      </c>
    </row>
    <row r="453" spans="2:65" s="1" customFormat="1" ht="24">
      <c r="B453" s="38"/>
      <c r="D453" s="185" t="s">
        <v>135</v>
      </c>
      <c r="F453" s="197" t="s">
        <v>711</v>
      </c>
      <c r="I453" s="181"/>
      <c r="L453" s="38"/>
      <c r="M453" s="182"/>
      <c r="N453" s="39"/>
      <c r="O453" s="39"/>
      <c r="P453" s="39"/>
      <c r="Q453" s="39"/>
      <c r="R453" s="39"/>
      <c r="S453" s="39"/>
      <c r="T453" s="67"/>
      <c r="AT453" s="22" t="s">
        <v>135</v>
      </c>
      <c r="AU453" s="22" t="s">
        <v>82</v>
      </c>
    </row>
    <row r="454" spans="2:65" s="1" customFormat="1" ht="31.5" customHeight="1">
      <c r="B454" s="166"/>
      <c r="C454" s="167" t="s">
        <v>712</v>
      </c>
      <c r="D454" s="167" t="s">
        <v>128</v>
      </c>
      <c r="E454" s="168" t="s">
        <v>713</v>
      </c>
      <c r="F454" s="169" t="s">
        <v>714</v>
      </c>
      <c r="G454" s="170" t="s">
        <v>161</v>
      </c>
      <c r="H454" s="171">
        <v>3</v>
      </c>
      <c r="I454" s="172"/>
      <c r="J454" s="173">
        <f>ROUND(I454*H454,2)</f>
        <v>0</v>
      </c>
      <c r="K454" s="169" t="s">
        <v>132</v>
      </c>
      <c r="L454" s="38"/>
      <c r="M454" s="174" t="s">
        <v>5</v>
      </c>
      <c r="N454" s="175" t="s">
        <v>41</v>
      </c>
      <c r="O454" s="39"/>
      <c r="P454" s="176">
        <f>O454*H454</f>
        <v>0</v>
      </c>
      <c r="Q454" s="176">
        <v>1.4E-3</v>
      </c>
      <c r="R454" s="176">
        <f>Q454*H454</f>
        <v>4.1999999999999997E-3</v>
      </c>
      <c r="S454" s="176">
        <v>0</v>
      </c>
      <c r="T454" s="177">
        <f>S454*H454</f>
        <v>0</v>
      </c>
      <c r="AR454" s="22" t="s">
        <v>236</v>
      </c>
      <c r="AT454" s="22" t="s">
        <v>128</v>
      </c>
      <c r="AU454" s="22" t="s">
        <v>82</v>
      </c>
      <c r="AY454" s="22" t="s">
        <v>126</v>
      </c>
      <c r="BE454" s="178">
        <f>IF(N454="základní",J454,0)</f>
        <v>0</v>
      </c>
      <c r="BF454" s="178">
        <f>IF(N454="snížená",J454,0)</f>
        <v>0</v>
      </c>
      <c r="BG454" s="178">
        <f>IF(N454="zákl. přenesená",J454,0)</f>
        <v>0</v>
      </c>
      <c r="BH454" s="178">
        <f>IF(N454="sníž. přenesená",J454,0)</f>
        <v>0</v>
      </c>
      <c r="BI454" s="178">
        <f>IF(N454="nulová",J454,0)</f>
        <v>0</v>
      </c>
      <c r="BJ454" s="22" t="s">
        <v>75</v>
      </c>
      <c r="BK454" s="178">
        <f>ROUND(I454*H454,2)</f>
        <v>0</v>
      </c>
      <c r="BL454" s="22" t="s">
        <v>236</v>
      </c>
      <c r="BM454" s="22" t="s">
        <v>715</v>
      </c>
    </row>
    <row r="455" spans="2:65" s="1" customFormat="1" ht="24">
      <c r="B455" s="38"/>
      <c r="D455" s="185" t="s">
        <v>135</v>
      </c>
      <c r="F455" s="197" t="s">
        <v>716</v>
      </c>
      <c r="I455" s="181"/>
      <c r="L455" s="38"/>
      <c r="M455" s="182"/>
      <c r="N455" s="39"/>
      <c r="O455" s="39"/>
      <c r="P455" s="39"/>
      <c r="Q455" s="39"/>
      <c r="R455" s="39"/>
      <c r="S455" s="39"/>
      <c r="T455" s="67"/>
      <c r="AT455" s="22" t="s">
        <v>135</v>
      </c>
      <c r="AU455" s="22" t="s">
        <v>82</v>
      </c>
    </row>
    <row r="456" spans="2:65" s="1" customFormat="1" ht="22.5" customHeight="1">
      <c r="B456" s="166"/>
      <c r="C456" s="167" t="s">
        <v>717</v>
      </c>
      <c r="D456" s="167" t="s">
        <v>128</v>
      </c>
      <c r="E456" s="168" t="s">
        <v>718</v>
      </c>
      <c r="F456" s="169" t="s">
        <v>719</v>
      </c>
      <c r="G456" s="170" t="s">
        <v>161</v>
      </c>
      <c r="H456" s="171">
        <v>1</v>
      </c>
      <c r="I456" s="172"/>
      <c r="J456" s="173">
        <f>ROUND(I456*H456,2)</f>
        <v>0</v>
      </c>
      <c r="K456" s="169" t="s">
        <v>132</v>
      </c>
      <c r="L456" s="38"/>
      <c r="M456" s="174" t="s">
        <v>5</v>
      </c>
      <c r="N456" s="175" t="s">
        <v>41</v>
      </c>
      <c r="O456" s="39"/>
      <c r="P456" s="176">
        <f>O456*H456</f>
        <v>0</v>
      </c>
      <c r="Q456" s="176">
        <v>3.1197999999999998E-3</v>
      </c>
      <c r="R456" s="176">
        <f>Q456*H456</f>
        <v>3.1197999999999998E-3</v>
      </c>
      <c r="S456" s="176">
        <v>0</v>
      </c>
      <c r="T456" s="177">
        <f>S456*H456</f>
        <v>0</v>
      </c>
      <c r="AR456" s="22" t="s">
        <v>236</v>
      </c>
      <c r="AT456" s="22" t="s">
        <v>128</v>
      </c>
      <c r="AU456" s="22" t="s">
        <v>82</v>
      </c>
      <c r="AY456" s="22" t="s">
        <v>126</v>
      </c>
      <c r="BE456" s="178">
        <f>IF(N456="základní",J456,0)</f>
        <v>0</v>
      </c>
      <c r="BF456" s="178">
        <f>IF(N456="snížená",J456,0)</f>
        <v>0</v>
      </c>
      <c r="BG456" s="178">
        <f>IF(N456="zákl. přenesená",J456,0)</f>
        <v>0</v>
      </c>
      <c r="BH456" s="178">
        <f>IF(N456="sníž. přenesená",J456,0)</f>
        <v>0</v>
      </c>
      <c r="BI456" s="178">
        <f>IF(N456="nulová",J456,0)</f>
        <v>0</v>
      </c>
      <c r="BJ456" s="22" t="s">
        <v>75</v>
      </c>
      <c r="BK456" s="178">
        <f>ROUND(I456*H456,2)</f>
        <v>0</v>
      </c>
      <c r="BL456" s="22" t="s">
        <v>236</v>
      </c>
      <c r="BM456" s="22" t="s">
        <v>720</v>
      </c>
    </row>
    <row r="457" spans="2:65" s="1" customFormat="1" ht="24">
      <c r="B457" s="38"/>
      <c r="D457" s="185" t="s">
        <v>135</v>
      </c>
      <c r="F457" s="197" t="s">
        <v>721</v>
      </c>
      <c r="I457" s="181"/>
      <c r="L457" s="38"/>
      <c r="M457" s="182"/>
      <c r="N457" s="39"/>
      <c r="O457" s="39"/>
      <c r="P457" s="39"/>
      <c r="Q457" s="39"/>
      <c r="R457" s="39"/>
      <c r="S457" s="39"/>
      <c r="T457" s="67"/>
      <c r="AT457" s="22" t="s">
        <v>135</v>
      </c>
      <c r="AU457" s="22" t="s">
        <v>82</v>
      </c>
    </row>
    <row r="458" spans="2:65" s="1" customFormat="1" ht="22.5" customHeight="1">
      <c r="B458" s="166"/>
      <c r="C458" s="167" t="s">
        <v>722</v>
      </c>
      <c r="D458" s="167" t="s">
        <v>128</v>
      </c>
      <c r="E458" s="168" t="s">
        <v>723</v>
      </c>
      <c r="F458" s="169" t="s">
        <v>724</v>
      </c>
      <c r="G458" s="170" t="s">
        <v>161</v>
      </c>
      <c r="H458" s="171">
        <v>2</v>
      </c>
      <c r="I458" s="172"/>
      <c r="J458" s="173">
        <f>ROUND(I458*H458,2)</f>
        <v>0</v>
      </c>
      <c r="K458" s="169" t="s">
        <v>132</v>
      </c>
      <c r="L458" s="38"/>
      <c r="M458" s="174" t="s">
        <v>5</v>
      </c>
      <c r="N458" s="175" t="s">
        <v>41</v>
      </c>
      <c r="O458" s="39"/>
      <c r="P458" s="176">
        <f>O458*H458</f>
        <v>0</v>
      </c>
      <c r="Q458" s="176">
        <v>3.5698000000000001E-3</v>
      </c>
      <c r="R458" s="176">
        <f>Q458*H458</f>
        <v>7.1396000000000003E-3</v>
      </c>
      <c r="S458" s="176">
        <v>0</v>
      </c>
      <c r="T458" s="177">
        <f>S458*H458</f>
        <v>0</v>
      </c>
      <c r="AR458" s="22" t="s">
        <v>236</v>
      </c>
      <c r="AT458" s="22" t="s">
        <v>128</v>
      </c>
      <c r="AU458" s="22" t="s">
        <v>82</v>
      </c>
      <c r="AY458" s="22" t="s">
        <v>126</v>
      </c>
      <c r="BE458" s="178">
        <f>IF(N458="základní",J458,0)</f>
        <v>0</v>
      </c>
      <c r="BF458" s="178">
        <f>IF(N458="snížená",J458,0)</f>
        <v>0</v>
      </c>
      <c r="BG458" s="178">
        <f>IF(N458="zákl. přenesená",J458,0)</f>
        <v>0</v>
      </c>
      <c r="BH458" s="178">
        <f>IF(N458="sníž. přenesená",J458,0)</f>
        <v>0</v>
      </c>
      <c r="BI458" s="178">
        <f>IF(N458="nulová",J458,0)</f>
        <v>0</v>
      </c>
      <c r="BJ458" s="22" t="s">
        <v>75</v>
      </c>
      <c r="BK458" s="178">
        <f>ROUND(I458*H458,2)</f>
        <v>0</v>
      </c>
      <c r="BL458" s="22" t="s">
        <v>236</v>
      </c>
      <c r="BM458" s="22" t="s">
        <v>725</v>
      </c>
    </row>
    <row r="459" spans="2:65" s="1" customFormat="1" ht="24">
      <c r="B459" s="38"/>
      <c r="D459" s="185" t="s">
        <v>135</v>
      </c>
      <c r="F459" s="197" t="s">
        <v>726</v>
      </c>
      <c r="I459" s="181"/>
      <c r="L459" s="38"/>
      <c r="M459" s="182"/>
      <c r="N459" s="39"/>
      <c r="O459" s="39"/>
      <c r="P459" s="39"/>
      <c r="Q459" s="39"/>
      <c r="R459" s="39"/>
      <c r="S459" s="39"/>
      <c r="T459" s="67"/>
      <c r="AT459" s="22" t="s">
        <v>135</v>
      </c>
      <c r="AU459" s="22" t="s">
        <v>82</v>
      </c>
    </row>
    <row r="460" spans="2:65" s="1" customFormat="1" ht="22.5" customHeight="1">
      <c r="B460" s="166"/>
      <c r="C460" s="167" t="s">
        <v>727</v>
      </c>
      <c r="D460" s="167" t="s">
        <v>128</v>
      </c>
      <c r="E460" s="168" t="s">
        <v>728</v>
      </c>
      <c r="F460" s="169" t="s">
        <v>729</v>
      </c>
      <c r="G460" s="170" t="s">
        <v>245</v>
      </c>
      <c r="H460" s="171">
        <v>1.6</v>
      </c>
      <c r="I460" s="172"/>
      <c r="J460" s="173">
        <f>ROUND(I460*H460,2)</f>
        <v>0</v>
      </c>
      <c r="K460" s="169" t="s">
        <v>132</v>
      </c>
      <c r="L460" s="38"/>
      <c r="M460" s="174" t="s">
        <v>5</v>
      </c>
      <c r="N460" s="175" t="s">
        <v>41</v>
      </c>
      <c r="O460" s="39"/>
      <c r="P460" s="176">
        <f>O460*H460</f>
        <v>0</v>
      </c>
      <c r="Q460" s="176">
        <v>1.7355999999999999E-3</v>
      </c>
      <c r="R460" s="176">
        <f>Q460*H460</f>
        <v>2.7769600000000002E-3</v>
      </c>
      <c r="S460" s="176">
        <v>0</v>
      </c>
      <c r="T460" s="177">
        <f>S460*H460</f>
        <v>0</v>
      </c>
      <c r="AR460" s="22" t="s">
        <v>236</v>
      </c>
      <c r="AT460" s="22" t="s">
        <v>128</v>
      </c>
      <c r="AU460" s="22" t="s">
        <v>82</v>
      </c>
      <c r="AY460" s="22" t="s">
        <v>126</v>
      </c>
      <c r="BE460" s="178">
        <f>IF(N460="základní",J460,0)</f>
        <v>0</v>
      </c>
      <c r="BF460" s="178">
        <f>IF(N460="snížená",J460,0)</f>
        <v>0</v>
      </c>
      <c r="BG460" s="178">
        <f>IF(N460="zákl. přenesená",J460,0)</f>
        <v>0</v>
      </c>
      <c r="BH460" s="178">
        <f>IF(N460="sníž. přenesená",J460,0)</f>
        <v>0</v>
      </c>
      <c r="BI460" s="178">
        <f>IF(N460="nulová",J460,0)</f>
        <v>0</v>
      </c>
      <c r="BJ460" s="22" t="s">
        <v>75</v>
      </c>
      <c r="BK460" s="178">
        <f>ROUND(I460*H460,2)</f>
        <v>0</v>
      </c>
      <c r="BL460" s="22" t="s">
        <v>236</v>
      </c>
      <c r="BM460" s="22" t="s">
        <v>730</v>
      </c>
    </row>
    <row r="461" spans="2:65" s="1" customFormat="1" ht="24">
      <c r="B461" s="38"/>
      <c r="D461" s="185" t="s">
        <v>135</v>
      </c>
      <c r="F461" s="197" t="s">
        <v>731</v>
      </c>
      <c r="I461" s="181"/>
      <c r="L461" s="38"/>
      <c r="M461" s="182"/>
      <c r="N461" s="39"/>
      <c r="O461" s="39"/>
      <c r="P461" s="39"/>
      <c r="Q461" s="39"/>
      <c r="R461" s="39"/>
      <c r="S461" s="39"/>
      <c r="T461" s="67"/>
      <c r="AT461" s="22" t="s">
        <v>135</v>
      </c>
      <c r="AU461" s="22" t="s">
        <v>82</v>
      </c>
    </row>
    <row r="462" spans="2:65" s="1" customFormat="1" ht="22.5" customHeight="1">
      <c r="B462" s="166"/>
      <c r="C462" s="167" t="s">
        <v>732</v>
      </c>
      <c r="D462" s="167" t="s">
        <v>128</v>
      </c>
      <c r="E462" s="168" t="s">
        <v>733</v>
      </c>
      <c r="F462" s="169" t="s">
        <v>734</v>
      </c>
      <c r="G462" s="170" t="s">
        <v>245</v>
      </c>
      <c r="H462" s="171">
        <v>44.6</v>
      </c>
      <c r="I462" s="172"/>
      <c r="J462" s="173">
        <f>ROUND(I462*H462,2)</f>
        <v>0</v>
      </c>
      <c r="K462" s="169" t="s">
        <v>132</v>
      </c>
      <c r="L462" s="38"/>
      <c r="M462" s="174" t="s">
        <v>5</v>
      </c>
      <c r="N462" s="175" t="s">
        <v>41</v>
      </c>
      <c r="O462" s="39"/>
      <c r="P462" s="176">
        <f>O462*H462</f>
        <v>0</v>
      </c>
      <c r="Q462" s="176">
        <v>2.0915E-3</v>
      </c>
      <c r="R462" s="176">
        <f>Q462*H462</f>
        <v>9.32809E-2</v>
      </c>
      <c r="S462" s="176">
        <v>0</v>
      </c>
      <c r="T462" s="177">
        <f>S462*H462</f>
        <v>0</v>
      </c>
      <c r="AR462" s="22" t="s">
        <v>236</v>
      </c>
      <c r="AT462" s="22" t="s">
        <v>128</v>
      </c>
      <c r="AU462" s="22" t="s">
        <v>82</v>
      </c>
      <c r="AY462" s="22" t="s">
        <v>126</v>
      </c>
      <c r="BE462" s="178">
        <f>IF(N462="základní",J462,0)</f>
        <v>0</v>
      </c>
      <c r="BF462" s="178">
        <f>IF(N462="snížená",J462,0)</f>
        <v>0</v>
      </c>
      <c r="BG462" s="178">
        <f>IF(N462="zákl. přenesená",J462,0)</f>
        <v>0</v>
      </c>
      <c r="BH462" s="178">
        <f>IF(N462="sníž. přenesená",J462,0)</f>
        <v>0</v>
      </c>
      <c r="BI462" s="178">
        <f>IF(N462="nulová",J462,0)</f>
        <v>0</v>
      </c>
      <c r="BJ462" s="22" t="s">
        <v>75</v>
      </c>
      <c r="BK462" s="178">
        <f>ROUND(I462*H462,2)</f>
        <v>0</v>
      </c>
      <c r="BL462" s="22" t="s">
        <v>236</v>
      </c>
      <c r="BM462" s="22" t="s">
        <v>735</v>
      </c>
    </row>
    <row r="463" spans="2:65" s="1" customFormat="1" ht="24">
      <c r="B463" s="38"/>
      <c r="D463" s="185" t="s">
        <v>135</v>
      </c>
      <c r="F463" s="197" t="s">
        <v>736</v>
      </c>
      <c r="I463" s="181"/>
      <c r="L463" s="38"/>
      <c r="M463" s="182"/>
      <c r="N463" s="39"/>
      <c r="O463" s="39"/>
      <c r="P463" s="39"/>
      <c r="Q463" s="39"/>
      <c r="R463" s="39"/>
      <c r="S463" s="39"/>
      <c r="T463" s="67"/>
      <c r="AT463" s="22" t="s">
        <v>135</v>
      </c>
      <c r="AU463" s="22" t="s">
        <v>82</v>
      </c>
    </row>
    <row r="464" spans="2:65" s="1" customFormat="1" ht="31.5" customHeight="1">
      <c r="B464" s="166"/>
      <c r="C464" s="167" t="s">
        <v>737</v>
      </c>
      <c r="D464" s="167" t="s">
        <v>128</v>
      </c>
      <c r="E464" s="168" t="s">
        <v>738</v>
      </c>
      <c r="F464" s="169" t="s">
        <v>739</v>
      </c>
      <c r="G464" s="170" t="s">
        <v>245</v>
      </c>
      <c r="H464" s="171">
        <v>2.6</v>
      </c>
      <c r="I464" s="172"/>
      <c r="J464" s="173">
        <f>ROUND(I464*H464,2)</f>
        <v>0</v>
      </c>
      <c r="K464" s="169" t="s">
        <v>132</v>
      </c>
      <c r="L464" s="38"/>
      <c r="M464" s="174" t="s">
        <v>5</v>
      </c>
      <c r="N464" s="175" t="s">
        <v>41</v>
      </c>
      <c r="O464" s="39"/>
      <c r="P464" s="176">
        <f>O464*H464</f>
        <v>0</v>
      </c>
      <c r="Q464" s="176">
        <v>2.1199999999999999E-3</v>
      </c>
      <c r="R464" s="176">
        <f>Q464*H464</f>
        <v>5.5120000000000004E-3</v>
      </c>
      <c r="S464" s="176">
        <v>0</v>
      </c>
      <c r="T464" s="177">
        <f>S464*H464</f>
        <v>0</v>
      </c>
      <c r="AR464" s="22" t="s">
        <v>236</v>
      </c>
      <c r="AT464" s="22" t="s">
        <v>128</v>
      </c>
      <c r="AU464" s="22" t="s">
        <v>82</v>
      </c>
      <c r="AY464" s="22" t="s">
        <v>126</v>
      </c>
      <c r="BE464" s="178">
        <f>IF(N464="základní",J464,0)</f>
        <v>0</v>
      </c>
      <c r="BF464" s="178">
        <f>IF(N464="snížená",J464,0)</f>
        <v>0</v>
      </c>
      <c r="BG464" s="178">
        <f>IF(N464="zákl. přenesená",J464,0)</f>
        <v>0</v>
      </c>
      <c r="BH464" s="178">
        <f>IF(N464="sníž. přenesená",J464,0)</f>
        <v>0</v>
      </c>
      <c r="BI464" s="178">
        <f>IF(N464="nulová",J464,0)</f>
        <v>0</v>
      </c>
      <c r="BJ464" s="22" t="s">
        <v>75</v>
      </c>
      <c r="BK464" s="178">
        <f>ROUND(I464*H464,2)</f>
        <v>0</v>
      </c>
      <c r="BL464" s="22" t="s">
        <v>236</v>
      </c>
      <c r="BM464" s="22" t="s">
        <v>740</v>
      </c>
    </row>
    <row r="465" spans="2:65" s="1" customFormat="1" ht="24">
      <c r="B465" s="38"/>
      <c r="D465" s="185" t="s">
        <v>135</v>
      </c>
      <c r="F465" s="197" t="s">
        <v>741</v>
      </c>
      <c r="I465" s="181"/>
      <c r="L465" s="38"/>
      <c r="M465" s="182"/>
      <c r="N465" s="39"/>
      <c r="O465" s="39"/>
      <c r="P465" s="39"/>
      <c r="Q465" s="39"/>
      <c r="R465" s="39"/>
      <c r="S465" s="39"/>
      <c r="T465" s="67"/>
      <c r="AT465" s="22" t="s">
        <v>135</v>
      </c>
      <c r="AU465" s="22" t="s">
        <v>82</v>
      </c>
    </row>
    <row r="466" spans="2:65" s="1" customFormat="1" ht="31.5" customHeight="1">
      <c r="B466" s="166"/>
      <c r="C466" s="167" t="s">
        <v>742</v>
      </c>
      <c r="D466" s="167" t="s">
        <v>128</v>
      </c>
      <c r="E466" s="168" t="s">
        <v>743</v>
      </c>
      <c r="F466" s="169" t="s">
        <v>744</v>
      </c>
      <c r="G466" s="170" t="s">
        <v>245</v>
      </c>
      <c r="H466" s="171">
        <v>4.8</v>
      </c>
      <c r="I466" s="172"/>
      <c r="J466" s="173">
        <f>ROUND(I466*H466,2)</f>
        <v>0</v>
      </c>
      <c r="K466" s="169" t="s">
        <v>132</v>
      </c>
      <c r="L466" s="38"/>
      <c r="M466" s="174" t="s">
        <v>5</v>
      </c>
      <c r="N466" s="175" t="s">
        <v>41</v>
      </c>
      <c r="O466" s="39"/>
      <c r="P466" s="176">
        <f>O466*H466</f>
        <v>0</v>
      </c>
      <c r="Q466" s="176">
        <v>2.856E-3</v>
      </c>
      <c r="R466" s="176">
        <f>Q466*H466</f>
        <v>1.37088E-2</v>
      </c>
      <c r="S466" s="176">
        <v>0</v>
      </c>
      <c r="T466" s="177">
        <f>S466*H466</f>
        <v>0</v>
      </c>
      <c r="AR466" s="22" t="s">
        <v>236</v>
      </c>
      <c r="AT466" s="22" t="s">
        <v>128</v>
      </c>
      <c r="AU466" s="22" t="s">
        <v>82</v>
      </c>
      <c r="AY466" s="22" t="s">
        <v>126</v>
      </c>
      <c r="BE466" s="178">
        <f>IF(N466="základní",J466,0)</f>
        <v>0</v>
      </c>
      <c r="BF466" s="178">
        <f>IF(N466="snížená",J466,0)</f>
        <v>0</v>
      </c>
      <c r="BG466" s="178">
        <f>IF(N466="zákl. přenesená",J466,0)</f>
        <v>0</v>
      </c>
      <c r="BH466" s="178">
        <f>IF(N466="sníž. přenesená",J466,0)</f>
        <v>0</v>
      </c>
      <c r="BI466" s="178">
        <f>IF(N466="nulová",J466,0)</f>
        <v>0</v>
      </c>
      <c r="BJ466" s="22" t="s">
        <v>75</v>
      </c>
      <c r="BK466" s="178">
        <f>ROUND(I466*H466,2)</f>
        <v>0</v>
      </c>
      <c r="BL466" s="22" t="s">
        <v>236</v>
      </c>
      <c r="BM466" s="22" t="s">
        <v>745</v>
      </c>
    </row>
    <row r="467" spans="2:65" s="1" customFormat="1" ht="24">
      <c r="B467" s="38"/>
      <c r="D467" s="185" t="s">
        <v>135</v>
      </c>
      <c r="F467" s="197" t="s">
        <v>746</v>
      </c>
      <c r="I467" s="181"/>
      <c r="L467" s="38"/>
      <c r="M467" s="182"/>
      <c r="N467" s="39"/>
      <c r="O467" s="39"/>
      <c r="P467" s="39"/>
      <c r="Q467" s="39"/>
      <c r="R467" s="39"/>
      <c r="S467" s="39"/>
      <c r="T467" s="67"/>
      <c r="AT467" s="22" t="s">
        <v>135</v>
      </c>
      <c r="AU467" s="22" t="s">
        <v>82</v>
      </c>
    </row>
    <row r="468" spans="2:65" s="1" customFormat="1" ht="31.5" customHeight="1">
      <c r="B468" s="166"/>
      <c r="C468" s="167" t="s">
        <v>747</v>
      </c>
      <c r="D468" s="167" t="s">
        <v>128</v>
      </c>
      <c r="E468" s="168" t="s">
        <v>743</v>
      </c>
      <c r="F468" s="169" t="s">
        <v>744</v>
      </c>
      <c r="G468" s="170" t="s">
        <v>245</v>
      </c>
      <c r="H468" s="171">
        <v>4.3</v>
      </c>
      <c r="I468" s="172"/>
      <c r="J468" s="173">
        <f>ROUND(I468*H468,2)</f>
        <v>0</v>
      </c>
      <c r="K468" s="169" t="s">
        <v>132</v>
      </c>
      <c r="L468" s="38"/>
      <c r="M468" s="174" t="s">
        <v>5</v>
      </c>
      <c r="N468" s="175" t="s">
        <v>41</v>
      </c>
      <c r="O468" s="39"/>
      <c r="P468" s="176">
        <f>O468*H468</f>
        <v>0</v>
      </c>
      <c r="Q468" s="176">
        <v>2.856E-3</v>
      </c>
      <c r="R468" s="176">
        <f>Q468*H468</f>
        <v>1.22808E-2</v>
      </c>
      <c r="S468" s="176">
        <v>0</v>
      </c>
      <c r="T468" s="177">
        <f>S468*H468</f>
        <v>0</v>
      </c>
      <c r="AR468" s="22" t="s">
        <v>236</v>
      </c>
      <c r="AT468" s="22" t="s">
        <v>128</v>
      </c>
      <c r="AU468" s="22" t="s">
        <v>82</v>
      </c>
      <c r="AY468" s="22" t="s">
        <v>126</v>
      </c>
      <c r="BE468" s="178">
        <f>IF(N468="základní",J468,0)</f>
        <v>0</v>
      </c>
      <c r="BF468" s="178">
        <f>IF(N468="snížená",J468,0)</f>
        <v>0</v>
      </c>
      <c r="BG468" s="178">
        <f>IF(N468="zákl. přenesená",J468,0)</f>
        <v>0</v>
      </c>
      <c r="BH468" s="178">
        <f>IF(N468="sníž. přenesená",J468,0)</f>
        <v>0</v>
      </c>
      <c r="BI468" s="178">
        <f>IF(N468="nulová",J468,0)</f>
        <v>0</v>
      </c>
      <c r="BJ468" s="22" t="s">
        <v>75</v>
      </c>
      <c r="BK468" s="178">
        <f>ROUND(I468*H468,2)</f>
        <v>0</v>
      </c>
      <c r="BL468" s="22" t="s">
        <v>236</v>
      </c>
      <c r="BM468" s="22" t="s">
        <v>748</v>
      </c>
    </row>
    <row r="469" spans="2:65" s="1" customFormat="1" ht="24">
      <c r="B469" s="38"/>
      <c r="D469" s="185" t="s">
        <v>135</v>
      </c>
      <c r="F469" s="197" t="s">
        <v>746</v>
      </c>
      <c r="I469" s="181"/>
      <c r="L469" s="38"/>
      <c r="M469" s="182"/>
      <c r="N469" s="39"/>
      <c r="O469" s="39"/>
      <c r="P469" s="39"/>
      <c r="Q469" s="39"/>
      <c r="R469" s="39"/>
      <c r="S469" s="39"/>
      <c r="T469" s="67"/>
      <c r="AT469" s="22" t="s">
        <v>135</v>
      </c>
      <c r="AU469" s="22" t="s">
        <v>82</v>
      </c>
    </row>
    <row r="470" spans="2:65" s="1" customFormat="1" ht="22.5" customHeight="1">
      <c r="B470" s="166"/>
      <c r="C470" s="167" t="s">
        <v>749</v>
      </c>
      <c r="D470" s="167" t="s">
        <v>128</v>
      </c>
      <c r="E470" s="168" t="s">
        <v>750</v>
      </c>
      <c r="F470" s="169" t="s">
        <v>751</v>
      </c>
      <c r="G470" s="170" t="s">
        <v>153</v>
      </c>
      <c r="H470" s="171">
        <v>2.4510000000000001</v>
      </c>
      <c r="I470" s="172"/>
      <c r="J470" s="173">
        <f>ROUND(I470*H470,2)</f>
        <v>0</v>
      </c>
      <c r="K470" s="169" t="s">
        <v>132</v>
      </c>
      <c r="L470" s="38"/>
      <c r="M470" s="174" t="s">
        <v>5</v>
      </c>
      <c r="N470" s="175" t="s">
        <v>41</v>
      </c>
      <c r="O470" s="39"/>
      <c r="P470" s="176">
        <f>O470*H470</f>
        <v>0</v>
      </c>
      <c r="Q470" s="176">
        <v>0</v>
      </c>
      <c r="R470" s="176">
        <f>Q470*H470</f>
        <v>0</v>
      </c>
      <c r="S470" s="176">
        <v>0</v>
      </c>
      <c r="T470" s="177">
        <f>S470*H470</f>
        <v>0</v>
      </c>
      <c r="AR470" s="22" t="s">
        <v>236</v>
      </c>
      <c r="AT470" s="22" t="s">
        <v>128</v>
      </c>
      <c r="AU470" s="22" t="s">
        <v>82</v>
      </c>
      <c r="AY470" s="22" t="s">
        <v>126</v>
      </c>
      <c r="BE470" s="178">
        <f>IF(N470="základní",J470,0)</f>
        <v>0</v>
      </c>
      <c r="BF470" s="178">
        <f>IF(N470="snížená",J470,0)</f>
        <v>0</v>
      </c>
      <c r="BG470" s="178">
        <f>IF(N470="zákl. přenesená",J470,0)</f>
        <v>0</v>
      </c>
      <c r="BH470" s="178">
        <f>IF(N470="sníž. přenesená",J470,0)</f>
        <v>0</v>
      </c>
      <c r="BI470" s="178">
        <f>IF(N470="nulová",J470,0)</f>
        <v>0</v>
      </c>
      <c r="BJ470" s="22" t="s">
        <v>75</v>
      </c>
      <c r="BK470" s="178">
        <f>ROUND(I470*H470,2)</f>
        <v>0</v>
      </c>
      <c r="BL470" s="22" t="s">
        <v>236</v>
      </c>
      <c r="BM470" s="22" t="s">
        <v>752</v>
      </c>
    </row>
    <row r="471" spans="2:65" s="1" customFormat="1" ht="24">
      <c r="B471" s="38"/>
      <c r="D471" s="179" t="s">
        <v>135</v>
      </c>
      <c r="F471" s="180" t="s">
        <v>753</v>
      </c>
      <c r="I471" s="181"/>
      <c r="L471" s="38"/>
      <c r="M471" s="182"/>
      <c r="N471" s="39"/>
      <c r="O471" s="39"/>
      <c r="P471" s="39"/>
      <c r="Q471" s="39"/>
      <c r="R471" s="39"/>
      <c r="S471" s="39"/>
      <c r="T471" s="67"/>
      <c r="AT471" s="22" t="s">
        <v>135</v>
      </c>
      <c r="AU471" s="22" t="s">
        <v>82</v>
      </c>
    </row>
    <row r="472" spans="2:65" s="1" customFormat="1" ht="108">
      <c r="B472" s="38"/>
      <c r="D472" s="179" t="s">
        <v>137</v>
      </c>
      <c r="F472" s="183" t="s">
        <v>754</v>
      </c>
      <c r="I472" s="181"/>
      <c r="L472" s="38"/>
      <c r="M472" s="182"/>
      <c r="N472" s="39"/>
      <c r="O472" s="39"/>
      <c r="P472" s="39"/>
      <c r="Q472" s="39"/>
      <c r="R472" s="39"/>
      <c r="S472" s="39"/>
      <c r="T472" s="67"/>
      <c r="AT472" s="22" t="s">
        <v>137</v>
      </c>
      <c r="AU472" s="22" t="s">
        <v>82</v>
      </c>
    </row>
    <row r="473" spans="2:65" s="10" customFormat="1" ht="29.85" customHeight="1">
      <c r="B473" s="152"/>
      <c r="D473" s="163" t="s">
        <v>69</v>
      </c>
      <c r="E473" s="164" t="s">
        <v>755</v>
      </c>
      <c r="F473" s="164" t="s">
        <v>756</v>
      </c>
      <c r="I473" s="155"/>
      <c r="J473" s="165">
        <f>BK473</f>
        <v>0</v>
      </c>
      <c r="L473" s="152"/>
      <c r="M473" s="157"/>
      <c r="N473" s="158"/>
      <c r="O473" s="158"/>
      <c r="P473" s="159">
        <f>SUM(P474:P488)</f>
        <v>0</v>
      </c>
      <c r="Q473" s="158"/>
      <c r="R473" s="159">
        <f>SUM(R474:R488)</f>
        <v>6.4000000000000003E-3</v>
      </c>
      <c r="S473" s="158"/>
      <c r="T473" s="160">
        <f>SUM(T474:T488)</f>
        <v>0.08</v>
      </c>
      <c r="AR473" s="153" t="s">
        <v>82</v>
      </c>
      <c r="AT473" s="161" t="s">
        <v>69</v>
      </c>
      <c r="AU473" s="161" t="s">
        <v>75</v>
      </c>
      <c r="AY473" s="153" t="s">
        <v>126</v>
      </c>
      <c r="BK473" s="162">
        <f>SUM(BK474:BK488)</f>
        <v>0</v>
      </c>
    </row>
    <row r="474" spans="2:65" s="1" customFormat="1" ht="22.5" customHeight="1">
      <c r="B474" s="166"/>
      <c r="C474" s="167" t="s">
        <v>757</v>
      </c>
      <c r="D474" s="167" t="s">
        <v>128</v>
      </c>
      <c r="E474" s="168" t="s">
        <v>758</v>
      </c>
      <c r="F474" s="169" t="s">
        <v>759</v>
      </c>
      <c r="G474" s="170" t="s">
        <v>161</v>
      </c>
      <c r="H474" s="171">
        <v>2</v>
      </c>
      <c r="I474" s="172"/>
      <c r="J474" s="173">
        <f>ROUND(I474*H474,2)</f>
        <v>0</v>
      </c>
      <c r="K474" s="169" t="s">
        <v>132</v>
      </c>
      <c r="L474" s="38"/>
      <c r="M474" s="174" t="s">
        <v>5</v>
      </c>
      <c r="N474" s="175" t="s">
        <v>41</v>
      </c>
      <c r="O474" s="39"/>
      <c r="P474" s="176">
        <f>O474*H474</f>
        <v>0</v>
      </c>
      <c r="Q474" s="176">
        <v>0</v>
      </c>
      <c r="R474" s="176">
        <f>Q474*H474</f>
        <v>0</v>
      </c>
      <c r="S474" s="176">
        <v>0</v>
      </c>
      <c r="T474" s="177">
        <f>S474*H474</f>
        <v>0</v>
      </c>
      <c r="AR474" s="22" t="s">
        <v>236</v>
      </c>
      <c r="AT474" s="22" t="s">
        <v>128</v>
      </c>
      <c r="AU474" s="22" t="s">
        <v>82</v>
      </c>
      <c r="AY474" s="22" t="s">
        <v>126</v>
      </c>
      <c r="BE474" s="178">
        <f>IF(N474="základní",J474,0)</f>
        <v>0</v>
      </c>
      <c r="BF474" s="178">
        <f>IF(N474="snížená",J474,0)</f>
        <v>0</v>
      </c>
      <c r="BG474" s="178">
        <f>IF(N474="zákl. přenesená",J474,0)</f>
        <v>0</v>
      </c>
      <c r="BH474" s="178">
        <f>IF(N474="sníž. přenesená",J474,0)</f>
        <v>0</v>
      </c>
      <c r="BI474" s="178">
        <f>IF(N474="nulová",J474,0)</f>
        <v>0</v>
      </c>
      <c r="BJ474" s="22" t="s">
        <v>75</v>
      </c>
      <c r="BK474" s="178">
        <f>ROUND(I474*H474,2)</f>
        <v>0</v>
      </c>
      <c r="BL474" s="22" t="s">
        <v>236</v>
      </c>
      <c r="BM474" s="22" t="s">
        <v>760</v>
      </c>
    </row>
    <row r="475" spans="2:65" s="1" customFormat="1">
      <c r="B475" s="38"/>
      <c r="D475" s="179" t="s">
        <v>135</v>
      </c>
      <c r="F475" s="180" t="s">
        <v>761</v>
      </c>
      <c r="I475" s="181"/>
      <c r="L475" s="38"/>
      <c r="M475" s="182"/>
      <c r="N475" s="39"/>
      <c r="O475" s="39"/>
      <c r="P475" s="39"/>
      <c r="Q475" s="39"/>
      <c r="R475" s="39"/>
      <c r="S475" s="39"/>
      <c r="T475" s="67"/>
      <c r="AT475" s="22" t="s">
        <v>135</v>
      </c>
      <c r="AU475" s="22" t="s">
        <v>82</v>
      </c>
    </row>
    <row r="476" spans="2:65" s="1" customFormat="1" ht="144">
      <c r="B476" s="38"/>
      <c r="D476" s="185" t="s">
        <v>137</v>
      </c>
      <c r="F476" s="194" t="s">
        <v>762</v>
      </c>
      <c r="I476" s="181"/>
      <c r="L476" s="38"/>
      <c r="M476" s="182"/>
      <c r="N476" s="39"/>
      <c r="O476" s="39"/>
      <c r="P476" s="39"/>
      <c r="Q476" s="39"/>
      <c r="R476" s="39"/>
      <c r="S476" s="39"/>
      <c r="T476" s="67"/>
      <c r="AT476" s="22" t="s">
        <v>137</v>
      </c>
      <c r="AU476" s="22" t="s">
        <v>82</v>
      </c>
    </row>
    <row r="477" spans="2:65" s="1" customFormat="1" ht="22.5" customHeight="1">
      <c r="B477" s="166"/>
      <c r="C477" s="206" t="s">
        <v>763</v>
      </c>
      <c r="D477" s="206" t="s">
        <v>251</v>
      </c>
      <c r="E477" s="207" t="s">
        <v>764</v>
      </c>
      <c r="F477" s="208" t="s">
        <v>765</v>
      </c>
      <c r="G477" s="209" t="s">
        <v>161</v>
      </c>
      <c r="H477" s="210">
        <v>1</v>
      </c>
      <c r="I477" s="211"/>
      <c r="J477" s="212">
        <f>ROUND(I477*H477,2)</f>
        <v>0</v>
      </c>
      <c r="K477" s="208" t="s">
        <v>5</v>
      </c>
      <c r="L477" s="213"/>
      <c r="M477" s="214" t="s">
        <v>5</v>
      </c>
      <c r="N477" s="215" t="s">
        <v>41</v>
      </c>
      <c r="O477" s="39"/>
      <c r="P477" s="176">
        <f>O477*H477</f>
        <v>0</v>
      </c>
      <c r="Q477" s="176">
        <v>3.2000000000000002E-3</v>
      </c>
      <c r="R477" s="176">
        <f>Q477*H477</f>
        <v>3.2000000000000002E-3</v>
      </c>
      <c r="S477" s="176">
        <v>0</v>
      </c>
      <c r="T477" s="177">
        <f>S477*H477</f>
        <v>0</v>
      </c>
      <c r="AR477" s="22" t="s">
        <v>339</v>
      </c>
      <c r="AT477" s="22" t="s">
        <v>251</v>
      </c>
      <c r="AU477" s="22" t="s">
        <v>82</v>
      </c>
      <c r="AY477" s="22" t="s">
        <v>126</v>
      </c>
      <c r="BE477" s="178">
        <f>IF(N477="základní",J477,0)</f>
        <v>0</v>
      </c>
      <c r="BF477" s="178">
        <f>IF(N477="snížená",J477,0)</f>
        <v>0</v>
      </c>
      <c r="BG477" s="178">
        <f>IF(N477="zákl. přenesená",J477,0)</f>
        <v>0</v>
      </c>
      <c r="BH477" s="178">
        <f>IF(N477="sníž. přenesená",J477,0)</f>
        <v>0</v>
      </c>
      <c r="BI477" s="178">
        <f>IF(N477="nulová",J477,0)</f>
        <v>0</v>
      </c>
      <c r="BJ477" s="22" t="s">
        <v>75</v>
      </c>
      <c r="BK477" s="178">
        <f>ROUND(I477*H477,2)</f>
        <v>0</v>
      </c>
      <c r="BL477" s="22" t="s">
        <v>236</v>
      </c>
      <c r="BM477" s="22" t="s">
        <v>766</v>
      </c>
    </row>
    <row r="478" spans="2:65" s="1" customFormat="1" ht="24">
      <c r="B478" s="38"/>
      <c r="D478" s="185" t="s">
        <v>135</v>
      </c>
      <c r="F478" s="197" t="s">
        <v>431</v>
      </c>
      <c r="I478" s="181"/>
      <c r="L478" s="38"/>
      <c r="M478" s="182"/>
      <c r="N478" s="39"/>
      <c r="O478" s="39"/>
      <c r="P478" s="39"/>
      <c r="Q478" s="39"/>
      <c r="R478" s="39"/>
      <c r="S478" s="39"/>
      <c r="T478" s="67"/>
      <c r="AT478" s="22" t="s">
        <v>135</v>
      </c>
      <c r="AU478" s="22" t="s">
        <v>82</v>
      </c>
    </row>
    <row r="479" spans="2:65" s="1" customFormat="1" ht="22.5" customHeight="1">
      <c r="B479" s="166"/>
      <c r="C479" s="206" t="s">
        <v>767</v>
      </c>
      <c r="D479" s="206" t="s">
        <v>251</v>
      </c>
      <c r="E479" s="207" t="s">
        <v>768</v>
      </c>
      <c r="F479" s="208" t="s">
        <v>769</v>
      </c>
      <c r="G479" s="209" t="s">
        <v>161</v>
      </c>
      <c r="H479" s="210">
        <v>1</v>
      </c>
      <c r="I479" s="211"/>
      <c r="J479" s="212">
        <f>ROUND(I479*H479,2)</f>
        <v>0</v>
      </c>
      <c r="K479" s="208" t="s">
        <v>5</v>
      </c>
      <c r="L479" s="213"/>
      <c r="M479" s="214" t="s">
        <v>5</v>
      </c>
      <c r="N479" s="215" t="s">
        <v>41</v>
      </c>
      <c r="O479" s="39"/>
      <c r="P479" s="176">
        <f>O479*H479</f>
        <v>0</v>
      </c>
      <c r="Q479" s="176">
        <v>3.2000000000000002E-3</v>
      </c>
      <c r="R479" s="176">
        <f>Q479*H479</f>
        <v>3.2000000000000002E-3</v>
      </c>
      <c r="S479" s="176">
        <v>0</v>
      </c>
      <c r="T479" s="177">
        <f>S479*H479</f>
        <v>0</v>
      </c>
      <c r="AR479" s="22" t="s">
        <v>339</v>
      </c>
      <c r="AT479" s="22" t="s">
        <v>251</v>
      </c>
      <c r="AU479" s="22" t="s">
        <v>82</v>
      </c>
      <c r="AY479" s="22" t="s">
        <v>126</v>
      </c>
      <c r="BE479" s="178">
        <f>IF(N479="základní",J479,0)</f>
        <v>0</v>
      </c>
      <c r="BF479" s="178">
        <f>IF(N479="snížená",J479,0)</f>
        <v>0</v>
      </c>
      <c r="BG479" s="178">
        <f>IF(N479="zákl. přenesená",J479,0)</f>
        <v>0</v>
      </c>
      <c r="BH479" s="178">
        <f>IF(N479="sníž. přenesená",J479,0)</f>
        <v>0</v>
      </c>
      <c r="BI479" s="178">
        <f>IF(N479="nulová",J479,0)</f>
        <v>0</v>
      </c>
      <c r="BJ479" s="22" t="s">
        <v>75</v>
      </c>
      <c r="BK479" s="178">
        <f>ROUND(I479*H479,2)</f>
        <v>0</v>
      </c>
      <c r="BL479" s="22" t="s">
        <v>236</v>
      </c>
      <c r="BM479" s="22" t="s">
        <v>770</v>
      </c>
    </row>
    <row r="480" spans="2:65" s="1" customFormat="1" ht="24">
      <c r="B480" s="38"/>
      <c r="D480" s="185" t="s">
        <v>135</v>
      </c>
      <c r="F480" s="197" t="s">
        <v>431</v>
      </c>
      <c r="I480" s="181"/>
      <c r="L480" s="38"/>
      <c r="M480" s="182"/>
      <c r="N480" s="39"/>
      <c r="O480" s="39"/>
      <c r="P480" s="39"/>
      <c r="Q480" s="39"/>
      <c r="R480" s="39"/>
      <c r="S480" s="39"/>
      <c r="T480" s="67"/>
      <c r="AT480" s="22" t="s">
        <v>135</v>
      </c>
      <c r="AU480" s="22" t="s">
        <v>82</v>
      </c>
    </row>
    <row r="481" spans="2:65" s="1" customFormat="1" ht="31.5" customHeight="1">
      <c r="B481" s="166"/>
      <c r="C481" s="167" t="s">
        <v>771</v>
      </c>
      <c r="D481" s="167" t="s">
        <v>128</v>
      </c>
      <c r="E481" s="168" t="s">
        <v>772</v>
      </c>
      <c r="F481" s="169" t="s">
        <v>773</v>
      </c>
      <c r="G481" s="170" t="s">
        <v>774</v>
      </c>
      <c r="H481" s="171">
        <v>80</v>
      </c>
      <c r="I481" s="172"/>
      <c r="J481" s="173">
        <f>ROUND(I481*H481,2)</f>
        <v>0</v>
      </c>
      <c r="K481" s="169" t="s">
        <v>132</v>
      </c>
      <c r="L481" s="38"/>
      <c r="M481" s="174" t="s">
        <v>5</v>
      </c>
      <c r="N481" s="175" t="s">
        <v>41</v>
      </c>
      <c r="O481" s="39"/>
      <c r="P481" s="176">
        <f>O481*H481</f>
        <v>0</v>
      </c>
      <c r="Q481" s="176">
        <v>0</v>
      </c>
      <c r="R481" s="176">
        <f>Q481*H481</f>
        <v>0</v>
      </c>
      <c r="S481" s="176">
        <v>1E-3</v>
      </c>
      <c r="T481" s="177">
        <f>S481*H481</f>
        <v>0.08</v>
      </c>
      <c r="AR481" s="22" t="s">
        <v>236</v>
      </c>
      <c r="AT481" s="22" t="s">
        <v>128</v>
      </c>
      <c r="AU481" s="22" t="s">
        <v>82</v>
      </c>
      <c r="AY481" s="22" t="s">
        <v>126</v>
      </c>
      <c r="BE481" s="178">
        <f>IF(N481="základní",J481,0)</f>
        <v>0</v>
      </c>
      <c r="BF481" s="178">
        <f>IF(N481="snížená",J481,0)</f>
        <v>0</v>
      </c>
      <c r="BG481" s="178">
        <f>IF(N481="zákl. přenesená",J481,0)</f>
        <v>0</v>
      </c>
      <c r="BH481" s="178">
        <f>IF(N481="sníž. přenesená",J481,0)</f>
        <v>0</v>
      </c>
      <c r="BI481" s="178">
        <f>IF(N481="nulová",J481,0)</f>
        <v>0</v>
      </c>
      <c r="BJ481" s="22" t="s">
        <v>75</v>
      </c>
      <c r="BK481" s="178">
        <f>ROUND(I481*H481,2)</f>
        <v>0</v>
      </c>
      <c r="BL481" s="22" t="s">
        <v>236</v>
      </c>
      <c r="BM481" s="22" t="s">
        <v>775</v>
      </c>
    </row>
    <row r="482" spans="2:65" s="1" customFormat="1" ht="24">
      <c r="B482" s="38"/>
      <c r="D482" s="179" t="s">
        <v>135</v>
      </c>
      <c r="F482" s="180" t="s">
        <v>776</v>
      </c>
      <c r="I482" s="181"/>
      <c r="L482" s="38"/>
      <c r="M482" s="182"/>
      <c r="N482" s="39"/>
      <c r="O482" s="39"/>
      <c r="P482" s="39"/>
      <c r="Q482" s="39"/>
      <c r="R482" s="39"/>
      <c r="S482" s="39"/>
      <c r="T482" s="67"/>
      <c r="AT482" s="22" t="s">
        <v>135</v>
      </c>
      <c r="AU482" s="22" t="s">
        <v>82</v>
      </c>
    </row>
    <row r="483" spans="2:65" s="1" customFormat="1" ht="60">
      <c r="B483" s="38"/>
      <c r="D483" s="179" t="s">
        <v>137</v>
      </c>
      <c r="F483" s="183" t="s">
        <v>777</v>
      </c>
      <c r="I483" s="181"/>
      <c r="L483" s="38"/>
      <c r="M483" s="182"/>
      <c r="N483" s="39"/>
      <c r="O483" s="39"/>
      <c r="P483" s="39"/>
      <c r="Q483" s="39"/>
      <c r="R483" s="39"/>
      <c r="S483" s="39"/>
      <c r="T483" s="67"/>
      <c r="AT483" s="22" t="s">
        <v>137</v>
      </c>
      <c r="AU483" s="22" t="s">
        <v>82</v>
      </c>
    </row>
    <row r="484" spans="2:65" s="12" customFormat="1">
      <c r="B484" s="198"/>
      <c r="D484" s="179" t="s">
        <v>139</v>
      </c>
      <c r="E484" s="199" t="s">
        <v>5</v>
      </c>
      <c r="F484" s="200" t="s">
        <v>778</v>
      </c>
      <c r="H484" s="201" t="s">
        <v>5</v>
      </c>
      <c r="I484" s="202"/>
      <c r="L484" s="198"/>
      <c r="M484" s="203"/>
      <c r="N484" s="204"/>
      <c r="O484" s="204"/>
      <c r="P484" s="204"/>
      <c r="Q484" s="204"/>
      <c r="R484" s="204"/>
      <c r="S484" s="204"/>
      <c r="T484" s="205"/>
      <c r="AT484" s="201" t="s">
        <v>139</v>
      </c>
      <c r="AU484" s="201" t="s">
        <v>82</v>
      </c>
      <c r="AV484" s="12" t="s">
        <v>75</v>
      </c>
      <c r="AW484" s="12" t="s">
        <v>33</v>
      </c>
      <c r="AX484" s="12" t="s">
        <v>70</v>
      </c>
      <c r="AY484" s="201" t="s">
        <v>126</v>
      </c>
    </row>
    <row r="485" spans="2:65" s="11" customFormat="1">
      <c r="B485" s="184"/>
      <c r="D485" s="185" t="s">
        <v>139</v>
      </c>
      <c r="E485" s="186" t="s">
        <v>5</v>
      </c>
      <c r="F485" s="187" t="s">
        <v>639</v>
      </c>
      <c r="H485" s="188">
        <v>80</v>
      </c>
      <c r="I485" s="189"/>
      <c r="L485" s="184"/>
      <c r="M485" s="190"/>
      <c r="N485" s="191"/>
      <c r="O485" s="191"/>
      <c r="P485" s="191"/>
      <c r="Q485" s="191"/>
      <c r="R485" s="191"/>
      <c r="S485" s="191"/>
      <c r="T485" s="192"/>
      <c r="AT485" s="193" t="s">
        <v>139</v>
      </c>
      <c r="AU485" s="193" t="s">
        <v>82</v>
      </c>
      <c r="AV485" s="11" t="s">
        <v>82</v>
      </c>
      <c r="AW485" s="11" t="s">
        <v>33</v>
      </c>
      <c r="AX485" s="11" t="s">
        <v>70</v>
      </c>
      <c r="AY485" s="193" t="s">
        <v>126</v>
      </c>
    </row>
    <row r="486" spans="2:65" s="1" customFormat="1" ht="22.5" customHeight="1">
      <c r="B486" s="166"/>
      <c r="C486" s="167" t="s">
        <v>779</v>
      </c>
      <c r="D486" s="167" t="s">
        <v>128</v>
      </c>
      <c r="E486" s="168" t="s">
        <v>780</v>
      </c>
      <c r="F486" s="169" t="s">
        <v>781</v>
      </c>
      <c r="G486" s="170" t="s">
        <v>153</v>
      </c>
      <c r="H486" s="171">
        <v>6.0000000000000001E-3</v>
      </c>
      <c r="I486" s="172"/>
      <c r="J486" s="173">
        <f>ROUND(I486*H486,2)</f>
        <v>0</v>
      </c>
      <c r="K486" s="169" t="s">
        <v>132</v>
      </c>
      <c r="L486" s="38"/>
      <c r="M486" s="174" t="s">
        <v>5</v>
      </c>
      <c r="N486" s="175" t="s">
        <v>41</v>
      </c>
      <c r="O486" s="39"/>
      <c r="P486" s="176">
        <f>O486*H486</f>
        <v>0</v>
      </c>
      <c r="Q486" s="176">
        <v>0</v>
      </c>
      <c r="R486" s="176">
        <f>Q486*H486</f>
        <v>0</v>
      </c>
      <c r="S486" s="176">
        <v>0</v>
      </c>
      <c r="T486" s="177">
        <f>S486*H486</f>
        <v>0</v>
      </c>
      <c r="AR486" s="22" t="s">
        <v>236</v>
      </c>
      <c r="AT486" s="22" t="s">
        <v>128</v>
      </c>
      <c r="AU486" s="22" t="s">
        <v>82</v>
      </c>
      <c r="AY486" s="22" t="s">
        <v>126</v>
      </c>
      <c r="BE486" s="178">
        <f>IF(N486="základní",J486,0)</f>
        <v>0</v>
      </c>
      <c r="BF486" s="178">
        <f>IF(N486="snížená",J486,0)</f>
        <v>0</v>
      </c>
      <c r="BG486" s="178">
        <f>IF(N486="zákl. přenesená",J486,0)</f>
        <v>0</v>
      </c>
      <c r="BH486" s="178">
        <f>IF(N486="sníž. přenesená",J486,0)</f>
        <v>0</v>
      </c>
      <c r="BI486" s="178">
        <f>IF(N486="nulová",J486,0)</f>
        <v>0</v>
      </c>
      <c r="BJ486" s="22" t="s">
        <v>75</v>
      </c>
      <c r="BK486" s="178">
        <f>ROUND(I486*H486,2)</f>
        <v>0</v>
      </c>
      <c r="BL486" s="22" t="s">
        <v>236</v>
      </c>
      <c r="BM486" s="22" t="s">
        <v>782</v>
      </c>
    </row>
    <row r="487" spans="2:65" s="1" customFormat="1" ht="24">
      <c r="B487" s="38"/>
      <c r="D487" s="179" t="s">
        <v>135</v>
      </c>
      <c r="F487" s="180" t="s">
        <v>783</v>
      </c>
      <c r="I487" s="181"/>
      <c r="L487" s="38"/>
      <c r="M487" s="182"/>
      <c r="N487" s="39"/>
      <c r="O487" s="39"/>
      <c r="P487" s="39"/>
      <c r="Q487" s="39"/>
      <c r="R487" s="39"/>
      <c r="S487" s="39"/>
      <c r="T487" s="67"/>
      <c r="AT487" s="22" t="s">
        <v>135</v>
      </c>
      <c r="AU487" s="22" t="s">
        <v>82</v>
      </c>
    </row>
    <row r="488" spans="2:65" s="1" customFormat="1" ht="108">
      <c r="B488" s="38"/>
      <c r="D488" s="179" t="s">
        <v>137</v>
      </c>
      <c r="F488" s="183" t="s">
        <v>784</v>
      </c>
      <c r="I488" s="181"/>
      <c r="L488" s="38"/>
      <c r="M488" s="182"/>
      <c r="N488" s="39"/>
      <c r="O488" s="39"/>
      <c r="P488" s="39"/>
      <c r="Q488" s="39"/>
      <c r="R488" s="39"/>
      <c r="S488" s="39"/>
      <c r="T488" s="67"/>
      <c r="AT488" s="22" t="s">
        <v>137</v>
      </c>
      <c r="AU488" s="22" t="s">
        <v>82</v>
      </c>
    </row>
    <row r="489" spans="2:65" s="10" customFormat="1" ht="29.85" customHeight="1">
      <c r="B489" s="152"/>
      <c r="D489" s="163" t="s">
        <v>69</v>
      </c>
      <c r="E489" s="164" t="s">
        <v>785</v>
      </c>
      <c r="F489" s="164" t="s">
        <v>786</v>
      </c>
      <c r="I489" s="155"/>
      <c r="J489" s="165">
        <f>BK489</f>
        <v>0</v>
      </c>
      <c r="L489" s="152"/>
      <c r="M489" s="157"/>
      <c r="N489" s="158"/>
      <c r="O489" s="158"/>
      <c r="P489" s="159">
        <f>SUM(P490:P493)</f>
        <v>0</v>
      </c>
      <c r="Q489" s="158"/>
      <c r="R489" s="159">
        <f>SUM(R490:R493)</f>
        <v>5.4202500000000001E-2</v>
      </c>
      <c r="S489" s="158"/>
      <c r="T489" s="160">
        <f>SUM(T490:T493)</f>
        <v>0</v>
      </c>
      <c r="AR489" s="153" t="s">
        <v>82</v>
      </c>
      <c r="AT489" s="161" t="s">
        <v>69</v>
      </c>
      <c r="AU489" s="161" t="s">
        <v>75</v>
      </c>
      <c r="AY489" s="153" t="s">
        <v>126</v>
      </c>
      <c r="BK489" s="162">
        <f>SUM(BK490:BK493)</f>
        <v>0</v>
      </c>
    </row>
    <row r="490" spans="2:65" s="1" customFormat="1" ht="22.5" customHeight="1">
      <c r="B490" s="166"/>
      <c r="C490" s="167" t="s">
        <v>787</v>
      </c>
      <c r="D490" s="167" t="s">
        <v>128</v>
      </c>
      <c r="E490" s="168" t="s">
        <v>788</v>
      </c>
      <c r="F490" s="169" t="s">
        <v>789</v>
      </c>
      <c r="G490" s="170" t="s">
        <v>167</v>
      </c>
      <c r="H490" s="171">
        <v>160.6</v>
      </c>
      <c r="I490" s="172"/>
      <c r="J490" s="173">
        <f>ROUND(I490*H490,2)</f>
        <v>0</v>
      </c>
      <c r="K490" s="169" t="s">
        <v>132</v>
      </c>
      <c r="L490" s="38"/>
      <c r="M490" s="174" t="s">
        <v>5</v>
      </c>
      <c r="N490" s="175" t="s">
        <v>41</v>
      </c>
      <c r="O490" s="39"/>
      <c r="P490" s="176">
        <f>O490*H490</f>
        <v>0</v>
      </c>
      <c r="Q490" s="176">
        <v>3.3750000000000002E-4</v>
      </c>
      <c r="R490" s="176">
        <f>Q490*H490</f>
        <v>5.4202500000000001E-2</v>
      </c>
      <c r="S490" s="176">
        <v>0</v>
      </c>
      <c r="T490" s="177">
        <f>S490*H490</f>
        <v>0</v>
      </c>
      <c r="AR490" s="22" t="s">
        <v>236</v>
      </c>
      <c r="AT490" s="22" t="s">
        <v>128</v>
      </c>
      <c r="AU490" s="22" t="s">
        <v>82</v>
      </c>
      <c r="AY490" s="22" t="s">
        <v>126</v>
      </c>
      <c r="BE490" s="178">
        <f>IF(N490="základní",J490,0)</f>
        <v>0</v>
      </c>
      <c r="BF490" s="178">
        <f>IF(N490="snížená",J490,0)</f>
        <v>0</v>
      </c>
      <c r="BG490" s="178">
        <f>IF(N490="zákl. přenesená",J490,0)</f>
        <v>0</v>
      </c>
      <c r="BH490" s="178">
        <f>IF(N490="sníž. přenesená",J490,0)</f>
        <v>0</v>
      </c>
      <c r="BI490" s="178">
        <f>IF(N490="nulová",J490,0)</f>
        <v>0</v>
      </c>
      <c r="BJ490" s="22" t="s">
        <v>75</v>
      </c>
      <c r="BK490" s="178">
        <f>ROUND(I490*H490,2)</f>
        <v>0</v>
      </c>
      <c r="BL490" s="22" t="s">
        <v>236</v>
      </c>
      <c r="BM490" s="22" t="s">
        <v>790</v>
      </c>
    </row>
    <row r="491" spans="2:65" s="1" customFormat="1">
      <c r="B491" s="38"/>
      <c r="D491" s="179" t="s">
        <v>135</v>
      </c>
      <c r="F491" s="180" t="s">
        <v>791</v>
      </c>
      <c r="I491" s="181"/>
      <c r="L491" s="38"/>
      <c r="M491" s="182"/>
      <c r="N491" s="39"/>
      <c r="O491" s="39"/>
      <c r="P491" s="39"/>
      <c r="Q491" s="39"/>
      <c r="R491" s="39"/>
      <c r="S491" s="39"/>
      <c r="T491" s="67"/>
      <c r="AT491" s="22" t="s">
        <v>135</v>
      </c>
      <c r="AU491" s="22" t="s">
        <v>82</v>
      </c>
    </row>
    <row r="492" spans="2:65" s="12" customFormat="1">
      <c r="B492" s="198"/>
      <c r="D492" s="179" t="s">
        <v>139</v>
      </c>
      <c r="E492" s="199" t="s">
        <v>5</v>
      </c>
      <c r="F492" s="200" t="s">
        <v>514</v>
      </c>
      <c r="H492" s="201" t="s">
        <v>5</v>
      </c>
      <c r="I492" s="202"/>
      <c r="L492" s="198"/>
      <c r="M492" s="203"/>
      <c r="N492" s="204"/>
      <c r="O492" s="204"/>
      <c r="P492" s="204"/>
      <c r="Q492" s="204"/>
      <c r="R492" s="204"/>
      <c r="S492" s="204"/>
      <c r="T492" s="205"/>
      <c r="AT492" s="201" t="s">
        <v>139</v>
      </c>
      <c r="AU492" s="201" t="s">
        <v>82</v>
      </c>
      <c r="AV492" s="12" t="s">
        <v>75</v>
      </c>
      <c r="AW492" s="12" t="s">
        <v>33</v>
      </c>
      <c r="AX492" s="12" t="s">
        <v>70</v>
      </c>
      <c r="AY492" s="201" t="s">
        <v>126</v>
      </c>
    </row>
    <row r="493" spans="2:65" s="11" customFormat="1">
      <c r="B493" s="184"/>
      <c r="D493" s="179" t="s">
        <v>139</v>
      </c>
      <c r="E493" s="193" t="s">
        <v>5</v>
      </c>
      <c r="F493" s="195" t="s">
        <v>792</v>
      </c>
      <c r="H493" s="196">
        <v>160.6</v>
      </c>
      <c r="I493" s="189"/>
      <c r="L493" s="184"/>
      <c r="M493" s="190"/>
      <c r="N493" s="191"/>
      <c r="O493" s="191"/>
      <c r="P493" s="191"/>
      <c r="Q493" s="191"/>
      <c r="R493" s="191"/>
      <c r="S493" s="191"/>
      <c r="T493" s="192"/>
      <c r="AT493" s="193" t="s">
        <v>139</v>
      </c>
      <c r="AU493" s="193" t="s">
        <v>82</v>
      </c>
      <c r="AV493" s="11" t="s">
        <v>82</v>
      </c>
      <c r="AW493" s="11" t="s">
        <v>33</v>
      </c>
      <c r="AX493" s="11" t="s">
        <v>70</v>
      </c>
      <c r="AY493" s="193" t="s">
        <v>126</v>
      </c>
    </row>
    <row r="494" spans="2:65" s="10" customFormat="1" ht="37.35" customHeight="1">
      <c r="B494" s="152"/>
      <c r="D494" s="153" t="s">
        <v>69</v>
      </c>
      <c r="E494" s="154" t="s">
        <v>793</v>
      </c>
      <c r="F494" s="154" t="s">
        <v>794</v>
      </c>
      <c r="I494" s="155"/>
      <c r="J494" s="156">
        <f>BK494</f>
        <v>0</v>
      </c>
      <c r="L494" s="152"/>
      <c r="M494" s="157"/>
      <c r="N494" s="158"/>
      <c r="O494" s="158"/>
      <c r="P494" s="159">
        <f>P495</f>
        <v>0</v>
      </c>
      <c r="Q494" s="158"/>
      <c r="R494" s="159">
        <f>R495</f>
        <v>0</v>
      </c>
      <c r="S494" s="158"/>
      <c r="T494" s="160">
        <f>T495</f>
        <v>0</v>
      </c>
      <c r="AR494" s="153" t="s">
        <v>158</v>
      </c>
      <c r="AT494" s="161" t="s">
        <v>69</v>
      </c>
      <c r="AU494" s="161" t="s">
        <v>70</v>
      </c>
      <c r="AY494" s="153" t="s">
        <v>126</v>
      </c>
      <c r="BK494" s="162">
        <f>BK495</f>
        <v>0</v>
      </c>
    </row>
    <row r="495" spans="2:65" s="10" customFormat="1" ht="19.95" customHeight="1">
      <c r="B495" s="152"/>
      <c r="D495" s="163" t="s">
        <v>69</v>
      </c>
      <c r="E495" s="164" t="s">
        <v>795</v>
      </c>
      <c r="F495" s="164" t="s">
        <v>796</v>
      </c>
      <c r="I495" s="155"/>
      <c r="J495" s="165">
        <f>BK495</f>
        <v>0</v>
      </c>
      <c r="L495" s="152"/>
      <c r="M495" s="157"/>
      <c r="N495" s="158"/>
      <c r="O495" s="158"/>
      <c r="P495" s="159">
        <f>SUM(P496:P497)</f>
        <v>0</v>
      </c>
      <c r="Q495" s="158"/>
      <c r="R495" s="159">
        <f>SUM(R496:R497)</f>
        <v>0</v>
      </c>
      <c r="S495" s="158"/>
      <c r="T495" s="160">
        <f>SUM(T496:T497)</f>
        <v>0</v>
      </c>
      <c r="AR495" s="153" t="s">
        <v>158</v>
      </c>
      <c r="AT495" s="161" t="s">
        <v>69</v>
      </c>
      <c r="AU495" s="161" t="s">
        <v>75</v>
      </c>
      <c r="AY495" s="153" t="s">
        <v>126</v>
      </c>
      <c r="BK495" s="162">
        <f>SUM(BK496:BK497)</f>
        <v>0</v>
      </c>
    </row>
    <row r="496" spans="2:65" s="1" customFormat="1" ht="22.5" customHeight="1">
      <c r="B496" s="166"/>
      <c r="C496" s="167" t="s">
        <v>797</v>
      </c>
      <c r="D496" s="167" t="s">
        <v>128</v>
      </c>
      <c r="E496" s="168" t="s">
        <v>798</v>
      </c>
      <c r="F496" s="169" t="s">
        <v>796</v>
      </c>
      <c r="G496" s="170" t="s">
        <v>799</v>
      </c>
      <c r="H496" s="171">
        <v>1</v>
      </c>
      <c r="I496" s="172"/>
      <c r="J496" s="173">
        <f>ROUND(I496*H496,2)</f>
        <v>0</v>
      </c>
      <c r="K496" s="169" t="s">
        <v>5</v>
      </c>
      <c r="L496" s="38"/>
      <c r="M496" s="174" t="s">
        <v>5</v>
      </c>
      <c r="N496" s="175" t="s">
        <v>41</v>
      </c>
      <c r="O496" s="39"/>
      <c r="P496" s="176">
        <f>O496*H496</f>
        <v>0</v>
      </c>
      <c r="Q496" s="176">
        <v>0</v>
      </c>
      <c r="R496" s="176">
        <f>Q496*H496</f>
        <v>0</v>
      </c>
      <c r="S496" s="176">
        <v>0</v>
      </c>
      <c r="T496" s="177">
        <f>S496*H496</f>
        <v>0</v>
      </c>
      <c r="AR496" s="22" t="s">
        <v>800</v>
      </c>
      <c r="AT496" s="22" t="s">
        <v>128</v>
      </c>
      <c r="AU496" s="22" t="s">
        <v>82</v>
      </c>
      <c r="AY496" s="22" t="s">
        <v>126</v>
      </c>
      <c r="BE496" s="178">
        <f>IF(N496="základní",J496,0)</f>
        <v>0</v>
      </c>
      <c r="BF496" s="178">
        <f>IF(N496="snížená",J496,0)</f>
        <v>0</v>
      </c>
      <c r="BG496" s="178">
        <f>IF(N496="zákl. přenesená",J496,0)</f>
        <v>0</v>
      </c>
      <c r="BH496" s="178">
        <f>IF(N496="sníž. přenesená",J496,0)</f>
        <v>0</v>
      </c>
      <c r="BI496" s="178">
        <f>IF(N496="nulová",J496,0)</f>
        <v>0</v>
      </c>
      <c r="BJ496" s="22" t="s">
        <v>75</v>
      </c>
      <c r="BK496" s="178">
        <f>ROUND(I496*H496,2)</f>
        <v>0</v>
      </c>
      <c r="BL496" s="22" t="s">
        <v>800</v>
      </c>
      <c r="BM496" s="22" t="s">
        <v>801</v>
      </c>
    </row>
    <row r="497" spans="2:47" s="1" customFormat="1">
      <c r="B497" s="38"/>
      <c r="D497" s="179" t="s">
        <v>135</v>
      </c>
      <c r="F497" s="180" t="s">
        <v>802</v>
      </c>
      <c r="I497" s="181"/>
      <c r="L497" s="38"/>
      <c r="M497" s="216"/>
      <c r="N497" s="217"/>
      <c r="O497" s="217"/>
      <c r="P497" s="217"/>
      <c r="Q497" s="217"/>
      <c r="R497" s="217"/>
      <c r="S497" s="217"/>
      <c r="T497" s="218"/>
      <c r="AT497" s="22" t="s">
        <v>135</v>
      </c>
      <c r="AU497" s="22" t="s">
        <v>82</v>
      </c>
    </row>
    <row r="498" spans="2:47" s="1" customFormat="1" ht="6.9" customHeight="1">
      <c r="B498" s="53"/>
      <c r="C498" s="54"/>
      <c r="D498" s="54"/>
      <c r="E498" s="54"/>
      <c r="F498" s="54"/>
      <c r="G498" s="54"/>
      <c r="H498" s="54"/>
      <c r="I498" s="119"/>
      <c r="J498" s="54"/>
      <c r="K498" s="54"/>
      <c r="L498" s="38"/>
    </row>
  </sheetData>
  <autoFilter ref="C90:K497"/>
  <mergeCells count="6">
    <mergeCell ref="E83:H83"/>
    <mergeCell ref="G1:H1"/>
    <mergeCell ref="L2:V2"/>
    <mergeCell ref="E7:H7"/>
    <mergeCell ref="E22:H22"/>
    <mergeCell ref="E43:H43"/>
  </mergeCells>
  <hyperlinks>
    <hyperlink ref="F1:G1" location="C2" display="1) Krycí list soupisu"/>
    <hyperlink ref="G1:H1" location="C50"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87" zoomScaleNormal="100" workbookViewId="0"/>
  </sheetViews>
  <sheetFormatPr defaultRowHeight="12"/>
  <cols>
    <col min="1" max="1" width="8.28515625" style="219" customWidth="1"/>
    <col min="2" max="2" width="1.7109375" style="219" customWidth="1"/>
    <col min="3" max="4" width="5" style="219" customWidth="1"/>
    <col min="5" max="5" width="11.7109375" style="219" customWidth="1"/>
    <col min="6" max="6" width="9.140625" style="219" customWidth="1"/>
    <col min="7" max="7" width="5" style="219" customWidth="1"/>
    <col min="8" max="8" width="77.85546875" style="219" customWidth="1"/>
    <col min="9" max="10" width="20" style="219" customWidth="1"/>
    <col min="11" max="11" width="1.7109375" style="219" customWidth="1"/>
  </cols>
  <sheetData>
    <row r="1" spans="2:11" ht="37.5" customHeight="1"/>
    <row r="2" spans="2:11" ht="7.5" customHeight="1">
      <c r="B2" s="220"/>
      <c r="C2" s="221"/>
      <c r="D2" s="221"/>
      <c r="E2" s="221"/>
      <c r="F2" s="221"/>
      <c r="G2" s="221"/>
      <c r="H2" s="221"/>
      <c r="I2" s="221"/>
      <c r="J2" s="221"/>
      <c r="K2" s="222"/>
    </row>
    <row r="3" spans="2:11" s="13" customFormat="1" ht="45" customHeight="1">
      <c r="B3" s="223"/>
      <c r="C3" s="339" t="s">
        <v>803</v>
      </c>
      <c r="D3" s="339"/>
      <c r="E3" s="339"/>
      <c r="F3" s="339"/>
      <c r="G3" s="339"/>
      <c r="H3" s="339"/>
      <c r="I3" s="339"/>
      <c r="J3" s="339"/>
      <c r="K3" s="224"/>
    </row>
    <row r="4" spans="2:11" ht="25.5" customHeight="1">
      <c r="B4" s="225"/>
      <c r="C4" s="346" t="s">
        <v>804</v>
      </c>
      <c r="D4" s="346"/>
      <c r="E4" s="346"/>
      <c r="F4" s="346"/>
      <c r="G4" s="346"/>
      <c r="H4" s="346"/>
      <c r="I4" s="346"/>
      <c r="J4" s="346"/>
      <c r="K4" s="226"/>
    </row>
    <row r="5" spans="2:11" ht="5.25" customHeight="1">
      <c r="B5" s="225"/>
      <c r="C5" s="227"/>
      <c r="D5" s="227"/>
      <c r="E5" s="227"/>
      <c r="F5" s="227"/>
      <c r="G5" s="227"/>
      <c r="H5" s="227"/>
      <c r="I5" s="227"/>
      <c r="J5" s="227"/>
      <c r="K5" s="226"/>
    </row>
    <row r="6" spans="2:11" ht="15" customHeight="1">
      <c r="B6" s="225"/>
      <c r="C6" s="342" t="s">
        <v>805</v>
      </c>
      <c r="D6" s="342"/>
      <c r="E6" s="342"/>
      <c r="F6" s="342"/>
      <c r="G6" s="342"/>
      <c r="H6" s="342"/>
      <c r="I6" s="342"/>
      <c r="J6" s="342"/>
      <c r="K6" s="226"/>
    </row>
    <row r="7" spans="2:11" ht="15" customHeight="1">
      <c r="B7" s="229"/>
      <c r="C7" s="342" t="s">
        <v>806</v>
      </c>
      <c r="D7" s="342"/>
      <c r="E7" s="342"/>
      <c r="F7" s="342"/>
      <c r="G7" s="342"/>
      <c r="H7" s="342"/>
      <c r="I7" s="342"/>
      <c r="J7" s="342"/>
      <c r="K7" s="226"/>
    </row>
    <row r="8" spans="2:11" ht="12.75" customHeight="1">
      <c r="B8" s="229"/>
      <c r="C8" s="228"/>
      <c r="D8" s="228"/>
      <c r="E8" s="228"/>
      <c r="F8" s="228"/>
      <c r="G8" s="228"/>
      <c r="H8" s="228"/>
      <c r="I8" s="228"/>
      <c r="J8" s="228"/>
      <c r="K8" s="226"/>
    </row>
    <row r="9" spans="2:11" ht="15" customHeight="1">
      <c r="B9" s="229"/>
      <c r="C9" s="342" t="s">
        <v>807</v>
      </c>
      <c r="D9" s="342"/>
      <c r="E9" s="342"/>
      <c r="F9" s="342"/>
      <c r="G9" s="342"/>
      <c r="H9" s="342"/>
      <c r="I9" s="342"/>
      <c r="J9" s="342"/>
      <c r="K9" s="226"/>
    </row>
    <row r="10" spans="2:11" ht="15" customHeight="1">
      <c r="B10" s="229"/>
      <c r="C10" s="228"/>
      <c r="D10" s="342" t="s">
        <v>808</v>
      </c>
      <c r="E10" s="342"/>
      <c r="F10" s="342"/>
      <c r="G10" s="342"/>
      <c r="H10" s="342"/>
      <c r="I10" s="342"/>
      <c r="J10" s="342"/>
      <c r="K10" s="226"/>
    </row>
    <row r="11" spans="2:11" ht="15" customHeight="1">
      <c r="B11" s="229"/>
      <c r="C11" s="230"/>
      <c r="D11" s="342" t="s">
        <v>809</v>
      </c>
      <c r="E11" s="342"/>
      <c r="F11" s="342"/>
      <c r="G11" s="342"/>
      <c r="H11" s="342"/>
      <c r="I11" s="342"/>
      <c r="J11" s="342"/>
      <c r="K11" s="226"/>
    </row>
    <row r="12" spans="2:11" ht="12.75" customHeight="1">
      <c r="B12" s="229"/>
      <c r="C12" s="230"/>
      <c r="D12" s="230"/>
      <c r="E12" s="230"/>
      <c r="F12" s="230"/>
      <c r="G12" s="230"/>
      <c r="H12" s="230"/>
      <c r="I12" s="230"/>
      <c r="J12" s="230"/>
      <c r="K12" s="226"/>
    </row>
    <row r="13" spans="2:11" ht="15" customHeight="1">
      <c r="B13" s="229"/>
      <c r="C13" s="230"/>
      <c r="D13" s="342" t="s">
        <v>810</v>
      </c>
      <c r="E13" s="342"/>
      <c r="F13" s="342"/>
      <c r="G13" s="342"/>
      <c r="H13" s="342"/>
      <c r="I13" s="342"/>
      <c r="J13" s="342"/>
      <c r="K13" s="226"/>
    </row>
    <row r="14" spans="2:11" ht="15" customHeight="1">
      <c r="B14" s="229"/>
      <c r="C14" s="230"/>
      <c r="D14" s="342" t="s">
        <v>811</v>
      </c>
      <c r="E14" s="342"/>
      <c r="F14" s="342"/>
      <c r="G14" s="342"/>
      <c r="H14" s="342"/>
      <c r="I14" s="342"/>
      <c r="J14" s="342"/>
      <c r="K14" s="226"/>
    </row>
    <row r="15" spans="2:11" ht="15" customHeight="1">
      <c r="B15" s="229"/>
      <c r="C15" s="230"/>
      <c r="D15" s="342" t="s">
        <v>812</v>
      </c>
      <c r="E15" s="342"/>
      <c r="F15" s="342"/>
      <c r="G15" s="342"/>
      <c r="H15" s="342"/>
      <c r="I15" s="342"/>
      <c r="J15" s="342"/>
      <c r="K15" s="226"/>
    </row>
    <row r="16" spans="2:11" ht="15" customHeight="1">
      <c r="B16" s="229"/>
      <c r="C16" s="230"/>
      <c r="D16" s="230"/>
      <c r="E16" s="231" t="s">
        <v>74</v>
      </c>
      <c r="F16" s="342" t="s">
        <v>813</v>
      </c>
      <c r="G16" s="342"/>
      <c r="H16" s="342"/>
      <c r="I16" s="342"/>
      <c r="J16" s="342"/>
      <c r="K16" s="226"/>
    </row>
    <row r="17" spans="2:11" ht="15" customHeight="1">
      <c r="B17" s="229"/>
      <c r="C17" s="230"/>
      <c r="D17" s="230"/>
      <c r="E17" s="231" t="s">
        <v>814</v>
      </c>
      <c r="F17" s="342" t="s">
        <v>815</v>
      </c>
      <c r="G17" s="342"/>
      <c r="H17" s="342"/>
      <c r="I17" s="342"/>
      <c r="J17" s="342"/>
      <c r="K17" s="226"/>
    </row>
    <row r="18" spans="2:11" ht="15" customHeight="1">
      <c r="B18" s="229"/>
      <c r="C18" s="230"/>
      <c r="D18" s="230"/>
      <c r="E18" s="231" t="s">
        <v>816</v>
      </c>
      <c r="F18" s="342" t="s">
        <v>817</v>
      </c>
      <c r="G18" s="342"/>
      <c r="H18" s="342"/>
      <c r="I18" s="342"/>
      <c r="J18" s="342"/>
      <c r="K18" s="226"/>
    </row>
    <row r="19" spans="2:11" ht="15" customHeight="1">
      <c r="B19" s="229"/>
      <c r="C19" s="230"/>
      <c r="D19" s="230"/>
      <c r="E19" s="231" t="s">
        <v>818</v>
      </c>
      <c r="F19" s="342" t="s">
        <v>819</v>
      </c>
      <c r="G19" s="342"/>
      <c r="H19" s="342"/>
      <c r="I19" s="342"/>
      <c r="J19" s="342"/>
      <c r="K19" s="226"/>
    </row>
    <row r="20" spans="2:11" ht="15" customHeight="1">
      <c r="B20" s="229"/>
      <c r="C20" s="230"/>
      <c r="D20" s="230"/>
      <c r="E20" s="231" t="s">
        <v>820</v>
      </c>
      <c r="F20" s="342" t="s">
        <v>821</v>
      </c>
      <c r="G20" s="342"/>
      <c r="H20" s="342"/>
      <c r="I20" s="342"/>
      <c r="J20" s="342"/>
      <c r="K20" s="226"/>
    </row>
    <row r="21" spans="2:11" ht="15" customHeight="1">
      <c r="B21" s="229"/>
      <c r="C21" s="230"/>
      <c r="D21" s="230"/>
      <c r="E21" s="231" t="s">
        <v>822</v>
      </c>
      <c r="F21" s="342" t="s">
        <v>823</v>
      </c>
      <c r="G21" s="342"/>
      <c r="H21" s="342"/>
      <c r="I21" s="342"/>
      <c r="J21" s="342"/>
      <c r="K21" s="226"/>
    </row>
    <row r="22" spans="2:11" ht="12.75" customHeight="1">
      <c r="B22" s="229"/>
      <c r="C22" s="230"/>
      <c r="D22" s="230"/>
      <c r="E22" s="230"/>
      <c r="F22" s="230"/>
      <c r="G22" s="230"/>
      <c r="H22" s="230"/>
      <c r="I22" s="230"/>
      <c r="J22" s="230"/>
      <c r="K22" s="226"/>
    </row>
    <row r="23" spans="2:11" ht="15" customHeight="1">
      <c r="B23" s="229"/>
      <c r="C23" s="342" t="s">
        <v>824</v>
      </c>
      <c r="D23" s="342"/>
      <c r="E23" s="342"/>
      <c r="F23" s="342"/>
      <c r="G23" s="342"/>
      <c r="H23" s="342"/>
      <c r="I23" s="342"/>
      <c r="J23" s="342"/>
      <c r="K23" s="226"/>
    </row>
    <row r="24" spans="2:11" ht="15" customHeight="1">
      <c r="B24" s="229"/>
      <c r="C24" s="342" t="s">
        <v>825</v>
      </c>
      <c r="D24" s="342"/>
      <c r="E24" s="342"/>
      <c r="F24" s="342"/>
      <c r="G24" s="342"/>
      <c r="H24" s="342"/>
      <c r="I24" s="342"/>
      <c r="J24" s="342"/>
      <c r="K24" s="226"/>
    </row>
    <row r="25" spans="2:11" ht="15" customHeight="1">
      <c r="B25" s="229"/>
      <c r="C25" s="228"/>
      <c r="D25" s="342" t="s">
        <v>826</v>
      </c>
      <c r="E25" s="342"/>
      <c r="F25" s="342"/>
      <c r="G25" s="342"/>
      <c r="H25" s="342"/>
      <c r="I25" s="342"/>
      <c r="J25" s="342"/>
      <c r="K25" s="226"/>
    </row>
    <row r="26" spans="2:11" ht="15" customHeight="1">
      <c r="B26" s="229"/>
      <c r="C26" s="230"/>
      <c r="D26" s="342" t="s">
        <v>827</v>
      </c>
      <c r="E26" s="342"/>
      <c r="F26" s="342"/>
      <c r="G26" s="342"/>
      <c r="H26" s="342"/>
      <c r="I26" s="342"/>
      <c r="J26" s="342"/>
      <c r="K26" s="226"/>
    </row>
    <row r="27" spans="2:11" ht="12.75" customHeight="1">
      <c r="B27" s="229"/>
      <c r="C27" s="230"/>
      <c r="D27" s="230"/>
      <c r="E27" s="230"/>
      <c r="F27" s="230"/>
      <c r="G27" s="230"/>
      <c r="H27" s="230"/>
      <c r="I27" s="230"/>
      <c r="J27" s="230"/>
      <c r="K27" s="226"/>
    </row>
    <row r="28" spans="2:11" ht="15" customHeight="1">
      <c r="B28" s="229"/>
      <c r="C28" s="230"/>
      <c r="D28" s="342" t="s">
        <v>828</v>
      </c>
      <c r="E28" s="342"/>
      <c r="F28" s="342"/>
      <c r="G28" s="342"/>
      <c r="H28" s="342"/>
      <c r="I28" s="342"/>
      <c r="J28" s="342"/>
      <c r="K28" s="226"/>
    </row>
    <row r="29" spans="2:11" ht="15" customHeight="1">
      <c r="B29" s="229"/>
      <c r="C29" s="230"/>
      <c r="D29" s="342" t="s">
        <v>829</v>
      </c>
      <c r="E29" s="342"/>
      <c r="F29" s="342"/>
      <c r="G29" s="342"/>
      <c r="H29" s="342"/>
      <c r="I29" s="342"/>
      <c r="J29" s="342"/>
      <c r="K29" s="226"/>
    </row>
    <row r="30" spans="2:11" ht="12.75" customHeight="1">
      <c r="B30" s="229"/>
      <c r="C30" s="230"/>
      <c r="D30" s="230"/>
      <c r="E30" s="230"/>
      <c r="F30" s="230"/>
      <c r="G30" s="230"/>
      <c r="H30" s="230"/>
      <c r="I30" s="230"/>
      <c r="J30" s="230"/>
      <c r="K30" s="226"/>
    </row>
    <row r="31" spans="2:11" ht="15" customHeight="1">
      <c r="B31" s="229"/>
      <c r="C31" s="230"/>
      <c r="D31" s="342" t="s">
        <v>830</v>
      </c>
      <c r="E31" s="342"/>
      <c r="F31" s="342"/>
      <c r="G31" s="342"/>
      <c r="H31" s="342"/>
      <c r="I31" s="342"/>
      <c r="J31" s="342"/>
      <c r="K31" s="226"/>
    </row>
    <row r="32" spans="2:11" ht="15" customHeight="1">
      <c r="B32" s="229"/>
      <c r="C32" s="230"/>
      <c r="D32" s="342" t="s">
        <v>831</v>
      </c>
      <c r="E32" s="342"/>
      <c r="F32" s="342"/>
      <c r="G32" s="342"/>
      <c r="H32" s="342"/>
      <c r="I32" s="342"/>
      <c r="J32" s="342"/>
      <c r="K32" s="226"/>
    </row>
    <row r="33" spans="2:11" ht="15" customHeight="1">
      <c r="B33" s="229"/>
      <c r="C33" s="230"/>
      <c r="D33" s="342" t="s">
        <v>832</v>
      </c>
      <c r="E33" s="342"/>
      <c r="F33" s="342"/>
      <c r="G33" s="342"/>
      <c r="H33" s="342"/>
      <c r="I33" s="342"/>
      <c r="J33" s="342"/>
      <c r="K33" s="226"/>
    </row>
    <row r="34" spans="2:11" ht="15" customHeight="1">
      <c r="B34" s="229"/>
      <c r="C34" s="230"/>
      <c r="D34" s="228"/>
      <c r="E34" s="232" t="s">
        <v>111</v>
      </c>
      <c r="F34" s="228"/>
      <c r="G34" s="342" t="s">
        <v>833</v>
      </c>
      <c r="H34" s="342"/>
      <c r="I34" s="342"/>
      <c r="J34" s="342"/>
      <c r="K34" s="226"/>
    </row>
    <row r="35" spans="2:11" ht="30.75" customHeight="1">
      <c r="B35" s="229"/>
      <c r="C35" s="230"/>
      <c r="D35" s="228"/>
      <c r="E35" s="232" t="s">
        <v>834</v>
      </c>
      <c r="F35" s="228"/>
      <c r="G35" s="342" t="s">
        <v>835</v>
      </c>
      <c r="H35" s="342"/>
      <c r="I35" s="342"/>
      <c r="J35" s="342"/>
      <c r="K35" s="226"/>
    </row>
    <row r="36" spans="2:11" ht="15" customHeight="1">
      <c r="B36" s="229"/>
      <c r="C36" s="230"/>
      <c r="D36" s="228"/>
      <c r="E36" s="232" t="s">
        <v>51</v>
      </c>
      <c r="F36" s="228"/>
      <c r="G36" s="342" t="s">
        <v>836</v>
      </c>
      <c r="H36" s="342"/>
      <c r="I36" s="342"/>
      <c r="J36" s="342"/>
      <c r="K36" s="226"/>
    </row>
    <row r="37" spans="2:11" ht="15" customHeight="1">
      <c r="B37" s="229"/>
      <c r="C37" s="230"/>
      <c r="D37" s="228"/>
      <c r="E37" s="232" t="s">
        <v>112</v>
      </c>
      <c r="F37" s="228"/>
      <c r="G37" s="342" t="s">
        <v>837</v>
      </c>
      <c r="H37" s="342"/>
      <c r="I37" s="342"/>
      <c r="J37" s="342"/>
      <c r="K37" s="226"/>
    </row>
    <row r="38" spans="2:11" ht="15" customHeight="1">
      <c r="B38" s="229"/>
      <c r="C38" s="230"/>
      <c r="D38" s="228"/>
      <c r="E38" s="232" t="s">
        <v>113</v>
      </c>
      <c r="F38" s="228"/>
      <c r="G38" s="342" t="s">
        <v>838</v>
      </c>
      <c r="H38" s="342"/>
      <c r="I38" s="342"/>
      <c r="J38" s="342"/>
      <c r="K38" s="226"/>
    </row>
    <row r="39" spans="2:11" ht="15" customHeight="1">
      <c r="B39" s="229"/>
      <c r="C39" s="230"/>
      <c r="D39" s="228"/>
      <c r="E39" s="232" t="s">
        <v>114</v>
      </c>
      <c r="F39" s="228"/>
      <c r="G39" s="342" t="s">
        <v>839</v>
      </c>
      <c r="H39" s="342"/>
      <c r="I39" s="342"/>
      <c r="J39" s="342"/>
      <c r="K39" s="226"/>
    </row>
    <row r="40" spans="2:11" ht="15" customHeight="1">
      <c r="B40" s="229"/>
      <c r="C40" s="230"/>
      <c r="D40" s="228"/>
      <c r="E40" s="232" t="s">
        <v>840</v>
      </c>
      <c r="F40" s="228"/>
      <c r="G40" s="342" t="s">
        <v>841</v>
      </c>
      <c r="H40" s="342"/>
      <c r="I40" s="342"/>
      <c r="J40" s="342"/>
      <c r="K40" s="226"/>
    </row>
    <row r="41" spans="2:11" ht="15" customHeight="1">
      <c r="B41" s="229"/>
      <c r="C41" s="230"/>
      <c r="D41" s="228"/>
      <c r="E41" s="232"/>
      <c r="F41" s="228"/>
      <c r="G41" s="342" t="s">
        <v>842</v>
      </c>
      <c r="H41" s="342"/>
      <c r="I41" s="342"/>
      <c r="J41" s="342"/>
      <c r="K41" s="226"/>
    </row>
    <row r="42" spans="2:11" ht="15" customHeight="1">
      <c r="B42" s="229"/>
      <c r="C42" s="230"/>
      <c r="D42" s="228"/>
      <c r="E42" s="232" t="s">
        <v>843</v>
      </c>
      <c r="F42" s="228"/>
      <c r="G42" s="342" t="s">
        <v>844</v>
      </c>
      <c r="H42" s="342"/>
      <c r="I42" s="342"/>
      <c r="J42" s="342"/>
      <c r="K42" s="226"/>
    </row>
    <row r="43" spans="2:11" ht="15" customHeight="1">
      <c r="B43" s="229"/>
      <c r="C43" s="230"/>
      <c r="D43" s="228"/>
      <c r="E43" s="232" t="s">
        <v>116</v>
      </c>
      <c r="F43" s="228"/>
      <c r="G43" s="342" t="s">
        <v>845</v>
      </c>
      <c r="H43" s="342"/>
      <c r="I43" s="342"/>
      <c r="J43" s="342"/>
      <c r="K43" s="226"/>
    </row>
    <row r="44" spans="2:11" ht="12.75" customHeight="1">
      <c r="B44" s="229"/>
      <c r="C44" s="230"/>
      <c r="D44" s="228"/>
      <c r="E44" s="228"/>
      <c r="F44" s="228"/>
      <c r="G44" s="228"/>
      <c r="H44" s="228"/>
      <c r="I44" s="228"/>
      <c r="J44" s="228"/>
      <c r="K44" s="226"/>
    </row>
    <row r="45" spans="2:11" ht="15" customHeight="1">
      <c r="B45" s="229"/>
      <c r="C45" s="230"/>
      <c r="D45" s="342" t="s">
        <v>846</v>
      </c>
      <c r="E45" s="342"/>
      <c r="F45" s="342"/>
      <c r="G45" s="342"/>
      <c r="H45" s="342"/>
      <c r="I45" s="342"/>
      <c r="J45" s="342"/>
      <c r="K45" s="226"/>
    </row>
    <row r="46" spans="2:11" ht="15" customHeight="1">
      <c r="B46" s="229"/>
      <c r="C46" s="230"/>
      <c r="D46" s="230"/>
      <c r="E46" s="342" t="s">
        <v>847</v>
      </c>
      <c r="F46" s="342"/>
      <c r="G46" s="342"/>
      <c r="H46" s="342"/>
      <c r="I46" s="342"/>
      <c r="J46" s="342"/>
      <c r="K46" s="226"/>
    </row>
    <row r="47" spans="2:11" ht="15" customHeight="1">
      <c r="B47" s="229"/>
      <c r="C47" s="230"/>
      <c r="D47" s="230"/>
      <c r="E47" s="342" t="s">
        <v>848</v>
      </c>
      <c r="F47" s="342"/>
      <c r="G47" s="342"/>
      <c r="H47" s="342"/>
      <c r="I47" s="342"/>
      <c r="J47" s="342"/>
      <c r="K47" s="226"/>
    </row>
    <row r="48" spans="2:11" ht="15" customHeight="1">
      <c r="B48" s="229"/>
      <c r="C48" s="230"/>
      <c r="D48" s="230"/>
      <c r="E48" s="342" t="s">
        <v>849</v>
      </c>
      <c r="F48" s="342"/>
      <c r="G48" s="342"/>
      <c r="H48" s="342"/>
      <c r="I48" s="342"/>
      <c r="J48" s="342"/>
      <c r="K48" s="226"/>
    </row>
    <row r="49" spans="2:11" ht="15" customHeight="1">
      <c r="B49" s="229"/>
      <c r="C49" s="230"/>
      <c r="D49" s="342" t="s">
        <v>850</v>
      </c>
      <c r="E49" s="342"/>
      <c r="F49" s="342"/>
      <c r="G49" s="342"/>
      <c r="H49" s="342"/>
      <c r="I49" s="342"/>
      <c r="J49" s="342"/>
      <c r="K49" s="226"/>
    </row>
    <row r="50" spans="2:11" ht="25.5" customHeight="1">
      <c r="B50" s="225"/>
      <c r="C50" s="346" t="s">
        <v>851</v>
      </c>
      <c r="D50" s="346"/>
      <c r="E50" s="346"/>
      <c r="F50" s="346"/>
      <c r="G50" s="346"/>
      <c r="H50" s="346"/>
      <c r="I50" s="346"/>
      <c r="J50" s="346"/>
      <c r="K50" s="226"/>
    </row>
    <row r="51" spans="2:11" ht="5.25" customHeight="1">
      <c r="B51" s="225"/>
      <c r="C51" s="227"/>
      <c r="D51" s="227"/>
      <c r="E51" s="227"/>
      <c r="F51" s="227"/>
      <c r="G51" s="227"/>
      <c r="H51" s="227"/>
      <c r="I51" s="227"/>
      <c r="J51" s="227"/>
      <c r="K51" s="226"/>
    </row>
    <row r="52" spans="2:11" ht="15" customHeight="1">
      <c r="B52" s="225"/>
      <c r="C52" s="342" t="s">
        <v>852</v>
      </c>
      <c r="D52" s="342"/>
      <c r="E52" s="342"/>
      <c r="F52" s="342"/>
      <c r="G52" s="342"/>
      <c r="H52" s="342"/>
      <c r="I52" s="342"/>
      <c r="J52" s="342"/>
      <c r="K52" s="226"/>
    </row>
    <row r="53" spans="2:11" ht="15" customHeight="1">
      <c r="B53" s="225"/>
      <c r="C53" s="342" t="s">
        <v>853</v>
      </c>
      <c r="D53" s="342"/>
      <c r="E53" s="342"/>
      <c r="F53" s="342"/>
      <c r="G53" s="342"/>
      <c r="H53" s="342"/>
      <c r="I53" s="342"/>
      <c r="J53" s="342"/>
      <c r="K53" s="226"/>
    </row>
    <row r="54" spans="2:11" ht="12.75" customHeight="1">
      <c r="B54" s="225"/>
      <c r="C54" s="228"/>
      <c r="D54" s="228"/>
      <c r="E54" s="228"/>
      <c r="F54" s="228"/>
      <c r="G54" s="228"/>
      <c r="H54" s="228"/>
      <c r="I54" s="228"/>
      <c r="J54" s="228"/>
      <c r="K54" s="226"/>
    </row>
    <row r="55" spans="2:11" ht="15" customHeight="1">
      <c r="B55" s="225"/>
      <c r="C55" s="342" t="s">
        <v>854</v>
      </c>
      <c r="D55" s="342"/>
      <c r="E55" s="342"/>
      <c r="F55" s="342"/>
      <c r="G55" s="342"/>
      <c r="H55" s="342"/>
      <c r="I55" s="342"/>
      <c r="J55" s="342"/>
      <c r="K55" s="226"/>
    </row>
    <row r="56" spans="2:11" ht="15" customHeight="1">
      <c r="B56" s="225"/>
      <c r="C56" s="230"/>
      <c r="D56" s="342" t="s">
        <v>855</v>
      </c>
      <c r="E56" s="342"/>
      <c r="F56" s="342"/>
      <c r="G56" s="342"/>
      <c r="H56" s="342"/>
      <c r="I56" s="342"/>
      <c r="J56" s="342"/>
      <c r="K56" s="226"/>
    </row>
    <row r="57" spans="2:11" ht="15" customHeight="1">
      <c r="B57" s="225"/>
      <c r="C57" s="230"/>
      <c r="D57" s="342" t="s">
        <v>856</v>
      </c>
      <c r="E57" s="342"/>
      <c r="F57" s="342"/>
      <c r="G57" s="342"/>
      <c r="H57" s="342"/>
      <c r="I57" s="342"/>
      <c r="J57" s="342"/>
      <c r="K57" s="226"/>
    </row>
    <row r="58" spans="2:11" ht="15" customHeight="1">
      <c r="B58" s="225"/>
      <c r="C58" s="230"/>
      <c r="D58" s="342" t="s">
        <v>857</v>
      </c>
      <c r="E58" s="342"/>
      <c r="F58" s="342"/>
      <c r="G58" s="342"/>
      <c r="H58" s="342"/>
      <c r="I58" s="342"/>
      <c r="J58" s="342"/>
      <c r="K58" s="226"/>
    </row>
    <row r="59" spans="2:11" ht="15" customHeight="1">
      <c r="B59" s="225"/>
      <c r="C59" s="230"/>
      <c r="D59" s="342" t="s">
        <v>858</v>
      </c>
      <c r="E59" s="342"/>
      <c r="F59" s="342"/>
      <c r="G59" s="342"/>
      <c r="H59" s="342"/>
      <c r="I59" s="342"/>
      <c r="J59" s="342"/>
      <c r="K59" s="226"/>
    </row>
    <row r="60" spans="2:11" ht="15" customHeight="1">
      <c r="B60" s="225"/>
      <c r="C60" s="230"/>
      <c r="D60" s="343" t="s">
        <v>859</v>
      </c>
      <c r="E60" s="343"/>
      <c r="F60" s="343"/>
      <c r="G60" s="343"/>
      <c r="H60" s="343"/>
      <c r="I60" s="343"/>
      <c r="J60" s="343"/>
      <c r="K60" s="226"/>
    </row>
    <row r="61" spans="2:11" ht="15" customHeight="1">
      <c r="B61" s="225"/>
      <c r="C61" s="230"/>
      <c r="D61" s="342" t="s">
        <v>860</v>
      </c>
      <c r="E61" s="342"/>
      <c r="F61" s="342"/>
      <c r="G61" s="342"/>
      <c r="H61" s="342"/>
      <c r="I61" s="342"/>
      <c r="J61" s="342"/>
      <c r="K61" s="226"/>
    </row>
    <row r="62" spans="2:11" ht="12.75" customHeight="1">
      <c r="B62" s="225"/>
      <c r="C62" s="230"/>
      <c r="D62" s="230"/>
      <c r="E62" s="233"/>
      <c r="F62" s="230"/>
      <c r="G62" s="230"/>
      <c r="H62" s="230"/>
      <c r="I62" s="230"/>
      <c r="J62" s="230"/>
      <c r="K62" s="226"/>
    </row>
    <row r="63" spans="2:11" ht="15" customHeight="1">
      <c r="B63" s="225"/>
      <c r="C63" s="230"/>
      <c r="D63" s="342" t="s">
        <v>861</v>
      </c>
      <c r="E63" s="342"/>
      <c r="F63" s="342"/>
      <c r="G63" s="342"/>
      <c r="H63" s="342"/>
      <c r="I63" s="342"/>
      <c r="J63" s="342"/>
      <c r="K63" s="226"/>
    </row>
    <row r="64" spans="2:11" ht="15" customHeight="1">
      <c r="B64" s="225"/>
      <c r="C64" s="230"/>
      <c r="D64" s="343" t="s">
        <v>862</v>
      </c>
      <c r="E64" s="343"/>
      <c r="F64" s="343"/>
      <c r="G64" s="343"/>
      <c r="H64" s="343"/>
      <c r="I64" s="343"/>
      <c r="J64" s="343"/>
      <c r="K64" s="226"/>
    </row>
    <row r="65" spans="2:11" ht="15" customHeight="1">
      <c r="B65" s="225"/>
      <c r="C65" s="230"/>
      <c r="D65" s="342" t="s">
        <v>863</v>
      </c>
      <c r="E65" s="342"/>
      <c r="F65" s="342"/>
      <c r="G65" s="342"/>
      <c r="H65" s="342"/>
      <c r="I65" s="342"/>
      <c r="J65" s="342"/>
      <c r="K65" s="226"/>
    </row>
    <row r="66" spans="2:11" ht="15" customHeight="1">
      <c r="B66" s="225"/>
      <c r="C66" s="230"/>
      <c r="D66" s="342" t="s">
        <v>864</v>
      </c>
      <c r="E66" s="342"/>
      <c r="F66" s="342"/>
      <c r="G66" s="342"/>
      <c r="H66" s="342"/>
      <c r="I66" s="342"/>
      <c r="J66" s="342"/>
      <c r="K66" s="226"/>
    </row>
    <row r="67" spans="2:11" ht="15" customHeight="1">
      <c r="B67" s="225"/>
      <c r="C67" s="230"/>
      <c r="D67" s="342" t="s">
        <v>865</v>
      </c>
      <c r="E67" s="342"/>
      <c r="F67" s="342"/>
      <c r="G67" s="342"/>
      <c r="H67" s="342"/>
      <c r="I67" s="342"/>
      <c r="J67" s="342"/>
      <c r="K67" s="226"/>
    </row>
    <row r="68" spans="2:11" ht="15" customHeight="1">
      <c r="B68" s="225"/>
      <c r="C68" s="230"/>
      <c r="D68" s="342" t="s">
        <v>866</v>
      </c>
      <c r="E68" s="342"/>
      <c r="F68" s="342"/>
      <c r="G68" s="342"/>
      <c r="H68" s="342"/>
      <c r="I68" s="342"/>
      <c r="J68" s="342"/>
      <c r="K68" s="226"/>
    </row>
    <row r="69" spans="2:11" ht="12.75" customHeight="1">
      <c r="B69" s="234"/>
      <c r="C69" s="235"/>
      <c r="D69" s="235"/>
      <c r="E69" s="235"/>
      <c r="F69" s="235"/>
      <c r="G69" s="235"/>
      <c r="H69" s="235"/>
      <c r="I69" s="235"/>
      <c r="J69" s="235"/>
      <c r="K69" s="236"/>
    </row>
    <row r="70" spans="2:11" ht="18.75" customHeight="1">
      <c r="B70" s="237"/>
      <c r="C70" s="237"/>
      <c r="D70" s="237"/>
      <c r="E70" s="237"/>
      <c r="F70" s="237"/>
      <c r="G70" s="237"/>
      <c r="H70" s="237"/>
      <c r="I70" s="237"/>
      <c r="J70" s="237"/>
      <c r="K70" s="238"/>
    </row>
    <row r="71" spans="2:11" ht="18.75" customHeight="1">
      <c r="B71" s="238"/>
      <c r="C71" s="238"/>
      <c r="D71" s="238"/>
      <c r="E71" s="238"/>
      <c r="F71" s="238"/>
      <c r="G71" s="238"/>
      <c r="H71" s="238"/>
      <c r="I71" s="238"/>
      <c r="J71" s="238"/>
      <c r="K71" s="238"/>
    </row>
    <row r="72" spans="2:11" ht="7.5" customHeight="1">
      <c r="B72" s="239"/>
      <c r="C72" s="240"/>
      <c r="D72" s="240"/>
      <c r="E72" s="240"/>
      <c r="F72" s="240"/>
      <c r="G72" s="240"/>
      <c r="H72" s="240"/>
      <c r="I72" s="240"/>
      <c r="J72" s="240"/>
      <c r="K72" s="241"/>
    </row>
    <row r="73" spans="2:11" ht="45" customHeight="1">
      <c r="B73" s="242"/>
      <c r="C73" s="344" t="s">
        <v>81</v>
      </c>
      <c r="D73" s="344"/>
      <c r="E73" s="344"/>
      <c r="F73" s="344"/>
      <c r="G73" s="344"/>
      <c r="H73" s="344"/>
      <c r="I73" s="344"/>
      <c r="J73" s="344"/>
      <c r="K73" s="243"/>
    </row>
    <row r="74" spans="2:11" ht="17.25" customHeight="1">
      <c r="B74" s="242"/>
      <c r="C74" s="244" t="s">
        <v>867</v>
      </c>
      <c r="D74" s="244"/>
      <c r="E74" s="244"/>
      <c r="F74" s="244" t="s">
        <v>868</v>
      </c>
      <c r="G74" s="245"/>
      <c r="H74" s="244" t="s">
        <v>112</v>
      </c>
      <c r="I74" s="244" t="s">
        <v>55</v>
      </c>
      <c r="J74" s="244" t="s">
        <v>869</v>
      </c>
      <c r="K74" s="243"/>
    </row>
    <row r="75" spans="2:11" ht="17.25" customHeight="1">
      <c r="B75" s="242"/>
      <c r="C75" s="246" t="s">
        <v>870</v>
      </c>
      <c r="D75" s="246"/>
      <c r="E75" s="246"/>
      <c r="F75" s="247" t="s">
        <v>871</v>
      </c>
      <c r="G75" s="248"/>
      <c r="H75" s="246"/>
      <c r="I75" s="246"/>
      <c r="J75" s="246" t="s">
        <v>872</v>
      </c>
      <c r="K75" s="243"/>
    </row>
    <row r="76" spans="2:11" ht="5.25" customHeight="1">
      <c r="B76" s="242"/>
      <c r="C76" s="249"/>
      <c r="D76" s="249"/>
      <c r="E76" s="249"/>
      <c r="F76" s="249"/>
      <c r="G76" s="250"/>
      <c r="H76" s="249"/>
      <c r="I76" s="249"/>
      <c r="J76" s="249"/>
      <c r="K76" s="243"/>
    </row>
    <row r="77" spans="2:11" ht="15" customHeight="1">
      <c r="B77" s="242"/>
      <c r="C77" s="232" t="s">
        <v>51</v>
      </c>
      <c r="D77" s="249"/>
      <c r="E77" s="249"/>
      <c r="F77" s="251" t="s">
        <v>873</v>
      </c>
      <c r="G77" s="250"/>
      <c r="H77" s="232" t="s">
        <v>874</v>
      </c>
      <c r="I77" s="232" t="s">
        <v>875</v>
      </c>
      <c r="J77" s="232">
        <v>20</v>
      </c>
      <c r="K77" s="243"/>
    </row>
    <row r="78" spans="2:11" ht="15" customHeight="1">
      <c r="B78" s="242"/>
      <c r="C78" s="232" t="s">
        <v>876</v>
      </c>
      <c r="D78" s="232"/>
      <c r="E78" s="232"/>
      <c r="F78" s="251" t="s">
        <v>873</v>
      </c>
      <c r="G78" s="250"/>
      <c r="H78" s="232" t="s">
        <v>877</v>
      </c>
      <c r="I78" s="232" t="s">
        <v>875</v>
      </c>
      <c r="J78" s="232">
        <v>120</v>
      </c>
      <c r="K78" s="243"/>
    </row>
    <row r="79" spans="2:11" ht="15" customHeight="1">
      <c r="B79" s="252"/>
      <c r="C79" s="232" t="s">
        <v>878</v>
      </c>
      <c r="D79" s="232"/>
      <c r="E79" s="232"/>
      <c r="F79" s="251" t="s">
        <v>879</v>
      </c>
      <c r="G79" s="250"/>
      <c r="H79" s="232" t="s">
        <v>880</v>
      </c>
      <c r="I79" s="232" t="s">
        <v>875</v>
      </c>
      <c r="J79" s="232">
        <v>50</v>
      </c>
      <c r="K79" s="243"/>
    </row>
    <row r="80" spans="2:11" ht="15" customHeight="1">
      <c r="B80" s="252"/>
      <c r="C80" s="232" t="s">
        <v>881</v>
      </c>
      <c r="D80" s="232"/>
      <c r="E80" s="232"/>
      <c r="F80" s="251" t="s">
        <v>873</v>
      </c>
      <c r="G80" s="250"/>
      <c r="H80" s="232" t="s">
        <v>882</v>
      </c>
      <c r="I80" s="232" t="s">
        <v>883</v>
      </c>
      <c r="J80" s="232"/>
      <c r="K80" s="243"/>
    </row>
    <row r="81" spans="2:11" ht="15" customHeight="1">
      <c r="B81" s="252"/>
      <c r="C81" s="253" t="s">
        <v>884</v>
      </c>
      <c r="D81" s="253"/>
      <c r="E81" s="253"/>
      <c r="F81" s="254" t="s">
        <v>879</v>
      </c>
      <c r="G81" s="253"/>
      <c r="H81" s="253" t="s">
        <v>885</v>
      </c>
      <c r="I81" s="253" t="s">
        <v>875</v>
      </c>
      <c r="J81" s="253">
        <v>15</v>
      </c>
      <c r="K81" s="243"/>
    </row>
    <row r="82" spans="2:11" ht="15" customHeight="1">
      <c r="B82" s="252"/>
      <c r="C82" s="253" t="s">
        <v>886</v>
      </c>
      <c r="D82" s="253"/>
      <c r="E82" s="253"/>
      <c r="F82" s="254" t="s">
        <v>879</v>
      </c>
      <c r="G82" s="253"/>
      <c r="H82" s="253" t="s">
        <v>887</v>
      </c>
      <c r="I82" s="253" t="s">
        <v>875</v>
      </c>
      <c r="J82" s="253">
        <v>15</v>
      </c>
      <c r="K82" s="243"/>
    </row>
    <row r="83" spans="2:11" ht="15" customHeight="1">
      <c r="B83" s="252"/>
      <c r="C83" s="253" t="s">
        <v>888</v>
      </c>
      <c r="D83" s="253"/>
      <c r="E83" s="253"/>
      <c r="F83" s="254" t="s">
        <v>879</v>
      </c>
      <c r="G83" s="253"/>
      <c r="H83" s="253" t="s">
        <v>889</v>
      </c>
      <c r="I83" s="253" t="s">
        <v>875</v>
      </c>
      <c r="J83" s="253">
        <v>20</v>
      </c>
      <c r="K83" s="243"/>
    </row>
    <row r="84" spans="2:11" ht="15" customHeight="1">
      <c r="B84" s="252"/>
      <c r="C84" s="253" t="s">
        <v>890</v>
      </c>
      <c r="D84" s="253"/>
      <c r="E84" s="253"/>
      <c r="F84" s="254" t="s">
        <v>879</v>
      </c>
      <c r="G84" s="253"/>
      <c r="H84" s="253" t="s">
        <v>891</v>
      </c>
      <c r="I84" s="253" t="s">
        <v>875</v>
      </c>
      <c r="J84" s="253">
        <v>20</v>
      </c>
      <c r="K84" s="243"/>
    </row>
    <row r="85" spans="2:11" ht="15" customHeight="1">
      <c r="B85" s="252"/>
      <c r="C85" s="232" t="s">
        <v>892</v>
      </c>
      <c r="D85" s="232"/>
      <c r="E85" s="232"/>
      <c r="F85" s="251" t="s">
        <v>879</v>
      </c>
      <c r="G85" s="250"/>
      <c r="H85" s="232" t="s">
        <v>893</v>
      </c>
      <c r="I85" s="232" t="s">
        <v>875</v>
      </c>
      <c r="J85" s="232">
        <v>50</v>
      </c>
      <c r="K85" s="243"/>
    </row>
    <row r="86" spans="2:11" ht="15" customHeight="1">
      <c r="B86" s="252"/>
      <c r="C86" s="232" t="s">
        <v>894</v>
      </c>
      <c r="D86" s="232"/>
      <c r="E86" s="232"/>
      <c r="F86" s="251" t="s">
        <v>879</v>
      </c>
      <c r="G86" s="250"/>
      <c r="H86" s="232" t="s">
        <v>895</v>
      </c>
      <c r="I86" s="232" t="s">
        <v>875</v>
      </c>
      <c r="J86" s="232">
        <v>20</v>
      </c>
      <c r="K86" s="243"/>
    </row>
    <row r="87" spans="2:11" ht="15" customHeight="1">
      <c r="B87" s="252"/>
      <c r="C87" s="232" t="s">
        <v>896</v>
      </c>
      <c r="D87" s="232"/>
      <c r="E87" s="232"/>
      <c r="F87" s="251" t="s">
        <v>879</v>
      </c>
      <c r="G87" s="250"/>
      <c r="H87" s="232" t="s">
        <v>897</v>
      </c>
      <c r="I87" s="232" t="s">
        <v>875</v>
      </c>
      <c r="J87" s="232">
        <v>20</v>
      </c>
      <c r="K87" s="243"/>
    </row>
    <row r="88" spans="2:11" ht="15" customHeight="1">
      <c r="B88" s="252"/>
      <c r="C88" s="232" t="s">
        <v>898</v>
      </c>
      <c r="D88" s="232"/>
      <c r="E88" s="232"/>
      <c r="F88" s="251" t="s">
        <v>879</v>
      </c>
      <c r="G88" s="250"/>
      <c r="H88" s="232" t="s">
        <v>899</v>
      </c>
      <c r="I88" s="232" t="s">
        <v>875</v>
      </c>
      <c r="J88" s="232">
        <v>50</v>
      </c>
      <c r="K88" s="243"/>
    </row>
    <row r="89" spans="2:11" ht="15" customHeight="1">
      <c r="B89" s="252"/>
      <c r="C89" s="232" t="s">
        <v>900</v>
      </c>
      <c r="D89" s="232"/>
      <c r="E89" s="232"/>
      <c r="F89" s="251" t="s">
        <v>879</v>
      </c>
      <c r="G89" s="250"/>
      <c r="H89" s="232" t="s">
        <v>900</v>
      </c>
      <c r="I89" s="232" t="s">
        <v>875</v>
      </c>
      <c r="J89" s="232">
        <v>50</v>
      </c>
      <c r="K89" s="243"/>
    </row>
    <row r="90" spans="2:11" ht="15" customHeight="1">
      <c r="B90" s="252"/>
      <c r="C90" s="232" t="s">
        <v>117</v>
      </c>
      <c r="D90" s="232"/>
      <c r="E90" s="232"/>
      <c r="F90" s="251" t="s">
        <v>879</v>
      </c>
      <c r="G90" s="250"/>
      <c r="H90" s="232" t="s">
        <v>901</v>
      </c>
      <c r="I90" s="232" t="s">
        <v>875</v>
      </c>
      <c r="J90" s="232">
        <v>255</v>
      </c>
      <c r="K90" s="243"/>
    </row>
    <row r="91" spans="2:11" ht="15" customHeight="1">
      <c r="B91" s="252"/>
      <c r="C91" s="232" t="s">
        <v>902</v>
      </c>
      <c r="D91" s="232"/>
      <c r="E91" s="232"/>
      <c r="F91" s="251" t="s">
        <v>873</v>
      </c>
      <c r="G91" s="250"/>
      <c r="H91" s="232" t="s">
        <v>903</v>
      </c>
      <c r="I91" s="232" t="s">
        <v>904</v>
      </c>
      <c r="J91" s="232"/>
      <c r="K91" s="243"/>
    </row>
    <row r="92" spans="2:11" ht="15" customHeight="1">
      <c r="B92" s="252"/>
      <c r="C92" s="232" t="s">
        <v>905</v>
      </c>
      <c r="D92" s="232"/>
      <c r="E92" s="232"/>
      <c r="F92" s="251" t="s">
        <v>873</v>
      </c>
      <c r="G92" s="250"/>
      <c r="H92" s="232" t="s">
        <v>906</v>
      </c>
      <c r="I92" s="232" t="s">
        <v>907</v>
      </c>
      <c r="J92" s="232"/>
      <c r="K92" s="243"/>
    </row>
    <row r="93" spans="2:11" ht="15" customHeight="1">
      <c r="B93" s="252"/>
      <c r="C93" s="232" t="s">
        <v>908</v>
      </c>
      <c r="D93" s="232"/>
      <c r="E93" s="232"/>
      <c r="F93" s="251" t="s">
        <v>873</v>
      </c>
      <c r="G93" s="250"/>
      <c r="H93" s="232" t="s">
        <v>908</v>
      </c>
      <c r="I93" s="232" t="s">
        <v>907</v>
      </c>
      <c r="J93" s="232"/>
      <c r="K93" s="243"/>
    </row>
    <row r="94" spans="2:11" ht="15" customHeight="1">
      <c r="B94" s="252"/>
      <c r="C94" s="232" t="s">
        <v>36</v>
      </c>
      <c r="D94" s="232"/>
      <c r="E94" s="232"/>
      <c r="F94" s="251" t="s">
        <v>873</v>
      </c>
      <c r="G94" s="250"/>
      <c r="H94" s="232" t="s">
        <v>909</v>
      </c>
      <c r="I94" s="232" t="s">
        <v>907</v>
      </c>
      <c r="J94" s="232"/>
      <c r="K94" s="243"/>
    </row>
    <row r="95" spans="2:11" ht="15" customHeight="1">
      <c r="B95" s="252"/>
      <c r="C95" s="232" t="s">
        <v>46</v>
      </c>
      <c r="D95" s="232"/>
      <c r="E95" s="232"/>
      <c r="F95" s="251" t="s">
        <v>873</v>
      </c>
      <c r="G95" s="250"/>
      <c r="H95" s="232" t="s">
        <v>910</v>
      </c>
      <c r="I95" s="232" t="s">
        <v>907</v>
      </c>
      <c r="J95" s="232"/>
      <c r="K95" s="243"/>
    </row>
    <row r="96" spans="2:11" ht="15" customHeight="1">
      <c r="B96" s="255"/>
      <c r="C96" s="256"/>
      <c r="D96" s="256"/>
      <c r="E96" s="256"/>
      <c r="F96" s="256"/>
      <c r="G96" s="256"/>
      <c r="H96" s="256"/>
      <c r="I96" s="256"/>
      <c r="J96" s="256"/>
      <c r="K96" s="257"/>
    </row>
    <row r="97" spans="2:11" ht="18.75" customHeight="1">
      <c r="B97" s="258"/>
      <c r="C97" s="259"/>
      <c r="D97" s="259"/>
      <c r="E97" s="259"/>
      <c r="F97" s="259"/>
      <c r="G97" s="259"/>
      <c r="H97" s="259"/>
      <c r="I97" s="259"/>
      <c r="J97" s="259"/>
      <c r="K97" s="258"/>
    </row>
    <row r="98" spans="2:11" ht="18.75" customHeight="1">
      <c r="B98" s="238"/>
      <c r="C98" s="238"/>
      <c r="D98" s="238"/>
      <c r="E98" s="238"/>
      <c r="F98" s="238"/>
      <c r="G98" s="238"/>
      <c r="H98" s="238"/>
      <c r="I98" s="238"/>
      <c r="J98" s="238"/>
      <c r="K98" s="238"/>
    </row>
    <row r="99" spans="2:11" ht="7.5" customHeight="1">
      <c r="B99" s="239"/>
      <c r="C99" s="240"/>
      <c r="D99" s="240"/>
      <c r="E99" s="240"/>
      <c r="F99" s="240"/>
      <c r="G99" s="240"/>
      <c r="H99" s="240"/>
      <c r="I99" s="240"/>
      <c r="J99" s="240"/>
      <c r="K99" s="241"/>
    </row>
    <row r="100" spans="2:11" ht="45" customHeight="1">
      <c r="B100" s="242"/>
      <c r="C100" s="344" t="s">
        <v>911</v>
      </c>
      <c r="D100" s="344"/>
      <c r="E100" s="344"/>
      <c r="F100" s="344"/>
      <c r="G100" s="344"/>
      <c r="H100" s="344"/>
      <c r="I100" s="344"/>
      <c r="J100" s="344"/>
      <c r="K100" s="243"/>
    </row>
    <row r="101" spans="2:11" ht="17.25" customHeight="1">
      <c r="B101" s="242"/>
      <c r="C101" s="244" t="s">
        <v>867</v>
      </c>
      <c r="D101" s="244"/>
      <c r="E101" s="244"/>
      <c r="F101" s="244" t="s">
        <v>868</v>
      </c>
      <c r="G101" s="245"/>
      <c r="H101" s="244" t="s">
        <v>112</v>
      </c>
      <c r="I101" s="244" t="s">
        <v>55</v>
      </c>
      <c r="J101" s="244" t="s">
        <v>869</v>
      </c>
      <c r="K101" s="243"/>
    </row>
    <row r="102" spans="2:11" ht="17.25" customHeight="1">
      <c r="B102" s="242"/>
      <c r="C102" s="246" t="s">
        <v>870</v>
      </c>
      <c r="D102" s="246"/>
      <c r="E102" s="246"/>
      <c r="F102" s="247" t="s">
        <v>871</v>
      </c>
      <c r="G102" s="248"/>
      <c r="H102" s="246"/>
      <c r="I102" s="246"/>
      <c r="J102" s="246" t="s">
        <v>872</v>
      </c>
      <c r="K102" s="243"/>
    </row>
    <row r="103" spans="2:11" ht="5.25" customHeight="1">
      <c r="B103" s="242"/>
      <c r="C103" s="244"/>
      <c r="D103" s="244"/>
      <c r="E103" s="244"/>
      <c r="F103" s="244"/>
      <c r="G103" s="260"/>
      <c r="H103" s="244"/>
      <c r="I103" s="244"/>
      <c r="J103" s="244"/>
      <c r="K103" s="243"/>
    </row>
    <row r="104" spans="2:11" ht="15" customHeight="1">
      <c r="B104" s="242"/>
      <c r="C104" s="232" t="s">
        <v>51</v>
      </c>
      <c r="D104" s="249"/>
      <c r="E104" s="249"/>
      <c r="F104" s="251" t="s">
        <v>873</v>
      </c>
      <c r="G104" s="260"/>
      <c r="H104" s="232" t="s">
        <v>912</v>
      </c>
      <c r="I104" s="232" t="s">
        <v>875</v>
      </c>
      <c r="J104" s="232">
        <v>20</v>
      </c>
      <c r="K104" s="243"/>
    </row>
    <row r="105" spans="2:11" ht="15" customHeight="1">
      <c r="B105" s="242"/>
      <c r="C105" s="232" t="s">
        <v>876</v>
      </c>
      <c r="D105" s="232"/>
      <c r="E105" s="232"/>
      <c r="F105" s="251" t="s">
        <v>873</v>
      </c>
      <c r="G105" s="232"/>
      <c r="H105" s="232" t="s">
        <v>912</v>
      </c>
      <c r="I105" s="232" t="s">
        <v>875</v>
      </c>
      <c r="J105" s="232">
        <v>120</v>
      </c>
      <c r="K105" s="243"/>
    </row>
    <row r="106" spans="2:11" ht="15" customHeight="1">
      <c r="B106" s="252"/>
      <c r="C106" s="232" t="s">
        <v>878</v>
      </c>
      <c r="D106" s="232"/>
      <c r="E106" s="232"/>
      <c r="F106" s="251" t="s">
        <v>879</v>
      </c>
      <c r="G106" s="232"/>
      <c r="H106" s="232" t="s">
        <v>912</v>
      </c>
      <c r="I106" s="232" t="s">
        <v>875</v>
      </c>
      <c r="J106" s="232">
        <v>50</v>
      </c>
      <c r="K106" s="243"/>
    </row>
    <row r="107" spans="2:11" ht="15" customHeight="1">
      <c r="B107" s="252"/>
      <c r="C107" s="232" t="s">
        <v>881</v>
      </c>
      <c r="D107" s="232"/>
      <c r="E107" s="232"/>
      <c r="F107" s="251" t="s">
        <v>873</v>
      </c>
      <c r="G107" s="232"/>
      <c r="H107" s="232" t="s">
        <v>912</v>
      </c>
      <c r="I107" s="232" t="s">
        <v>883</v>
      </c>
      <c r="J107" s="232"/>
      <c r="K107" s="243"/>
    </row>
    <row r="108" spans="2:11" ht="15" customHeight="1">
      <c r="B108" s="252"/>
      <c r="C108" s="232" t="s">
        <v>892</v>
      </c>
      <c r="D108" s="232"/>
      <c r="E108" s="232"/>
      <c r="F108" s="251" t="s">
        <v>879</v>
      </c>
      <c r="G108" s="232"/>
      <c r="H108" s="232" t="s">
        <v>912</v>
      </c>
      <c r="I108" s="232" t="s">
        <v>875</v>
      </c>
      <c r="J108" s="232">
        <v>50</v>
      </c>
      <c r="K108" s="243"/>
    </row>
    <row r="109" spans="2:11" ht="15" customHeight="1">
      <c r="B109" s="252"/>
      <c r="C109" s="232" t="s">
        <v>900</v>
      </c>
      <c r="D109" s="232"/>
      <c r="E109" s="232"/>
      <c r="F109" s="251" t="s">
        <v>879</v>
      </c>
      <c r="G109" s="232"/>
      <c r="H109" s="232" t="s">
        <v>912</v>
      </c>
      <c r="I109" s="232" t="s">
        <v>875</v>
      </c>
      <c r="J109" s="232">
        <v>50</v>
      </c>
      <c r="K109" s="243"/>
    </row>
    <row r="110" spans="2:11" ht="15" customHeight="1">
      <c r="B110" s="252"/>
      <c r="C110" s="232" t="s">
        <v>898</v>
      </c>
      <c r="D110" s="232"/>
      <c r="E110" s="232"/>
      <c r="F110" s="251" t="s">
        <v>879</v>
      </c>
      <c r="G110" s="232"/>
      <c r="H110" s="232" t="s">
        <v>912</v>
      </c>
      <c r="I110" s="232" t="s">
        <v>875</v>
      </c>
      <c r="J110" s="232">
        <v>50</v>
      </c>
      <c r="K110" s="243"/>
    </row>
    <row r="111" spans="2:11" ht="15" customHeight="1">
      <c r="B111" s="252"/>
      <c r="C111" s="232" t="s">
        <v>51</v>
      </c>
      <c r="D111" s="232"/>
      <c r="E111" s="232"/>
      <c r="F111" s="251" t="s">
        <v>873</v>
      </c>
      <c r="G111" s="232"/>
      <c r="H111" s="232" t="s">
        <v>913</v>
      </c>
      <c r="I111" s="232" t="s">
        <v>875</v>
      </c>
      <c r="J111" s="232">
        <v>20</v>
      </c>
      <c r="K111" s="243"/>
    </row>
    <row r="112" spans="2:11" ht="15" customHeight="1">
      <c r="B112" s="252"/>
      <c r="C112" s="232" t="s">
        <v>914</v>
      </c>
      <c r="D112" s="232"/>
      <c r="E112" s="232"/>
      <c r="F112" s="251" t="s">
        <v>873</v>
      </c>
      <c r="G112" s="232"/>
      <c r="H112" s="232" t="s">
        <v>915</v>
      </c>
      <c r="I112" s="232" t="s">
        <v>875</v>
      </c>
      <c r="J112" s="232">
        <v>120</v>
      </c>
      <c r="K112" s="243"/>
    </row>
    <row r="113" spans="2:11" ht="15" customHeight="1">
      <c r="B113" s="252"/>
      <c r="C113" s="232" t="s">
        <v>36</v>
      </c>
      <c r="D113" s="232"/>
      <c r="E113" s="232"/>
      <c r="F113" s="251" t="s">
        <v>873</v>
      </c>
      <c r="G113" s="232"/>
      <c r="H113" s="232" t="s">
        <v>916</v>
      </c>
      <c r="I113" s="232" t="s">
        <v>907</v>
      </c>
      <c r="J113" s="232"/>
      <c r="K113" s="243"/>
    </row>
    <row r="114" spans="2:11" ht="15" customHeight="1">
      <c r="B114" s="252"/>
      <c r="C114" s="232" t="s">
        <v>46</v>
      </c>
      <c r="D114" s="232"/>
      <c r="E114" s="232"/>
      <c r="F114" s="251" t="s">
        <v>873</v>
      </c>
      <c r="G114" s="232"/>
      <c r="H114" s="232" t="s">
        <v>917</v>
      </c>
      <c r="I114" s="232" t="s">
        <v>907</v>
      </c>
      <c r="J114" s="232"/>
      <c r="K114" s="243"/>
    </row>
    <row r="115" spans="2:11" ht="15" customHeight="1">
      <c r="B115" s="252"/>
      <c r="C115" s="232" t="s">
        <v>55</v>
      </c>
      <c r="D115" s="232"/>
      <c r="E115" s="232"/>
      <c r="F115" s="251" t="s">
        <v>873</v>
      </c>
      <c r="G115" s="232"/>
      <c r="H115" s="232" t="s">
        <v>918</v>
      </c>
      <c r="I115" s="232" t="s">
        <v>919</v>
      </c>
      <c r="J115" s="232"/>
      <c r="K115" s="243"/>
    </row>
    <row r="116" spans="2:11" ht="15" customHeight="1">
      <c r="B116" s="255"/>
      <c r="C116" s="261"/>
      <c r="D116" s="261"/>
      <c r="E116" s="261"/>
      <c r="F116" s="261"/>
      <c r="G116" s="261"/>
      <c r="H116" s="261"/>
      <c r="I116" s="261"/>
      <c r="J116" s="261"/>
      <c r="K116" s="257"/>
    </row>
    <row r="117" spans="2:11" ht="18.75" customHeight="1">
      <c r="B117" s="262"/>
      <c r="C117" s="228"/>
      <c r="D117" s="228"/>
      <c r="E117" s="228"/>
      <c r="F117" s="263"/>
      <c r="G117" s="228"/>
      <c r="H117" s="228"/>
      <c r="I117" s="228"/>
      <c r="J117" s="228"/>
      <c r="K117" s="262"/>
    </row>
    <row r="118" spans="2:11" ht="18.75" customHeight="1">
      <c r="B118" s="238"/>
      <c r="C118" s="238"/>
      <c r="D118" s="238"/>
      <c r="E118" s="238"/>
      <c r="F118" s="238"/>
      <c r="G118" s="238"/>
      <c r="H118" s="238"/>
      <c r="I118" s="238"/>
      <c r="J118" s="238"/>
      <c r="K118" s="238"/>
    </row>
    <row r="119" spans="2:11" ht="7.5" customHeight="1">
      <c r="B119" s="264"/>
      <c r="C119" s="265"/>
      <c r="D119" s="265"/>
      <c r="E119" s="265"/>
      <c r="F119" s="265"/>
      <c r="G119" s="265"/>
      <c r="H119" s="265"/>
      <c r="I119" s="265"/>
      <c r="J119" s="265"/>
      <c r="K119" s="266"/>
    </row>
    <row r="120" spans="2:11" ht="45" customHeight="1">
      <c r="B120" s="267"/>
      <c r="C120" s="339" t="s">
        <v>920</v>
      </c>
      <c r="D120" s="339"/>
      <c r="E120" s="339"/>
      <c r="F120" s="339"/>
      <c r="G120" s="339"/>
      <c r="H120" s="339"/>
      <c r="I120" s="339"/>
      <c r="J120" s="339"/>
      <c r="K120" s="268"/>
    </row>
    <row r="121" spans="2:11" ht="17.25" customHeight="1">
      <c r="B121" s="269"/>
      <c r="C121" s="244" t="s">
        <v>867</v>
      </c>
      <c r="D121" s="244"/>
      <c r="E121" s="244"/>
      <c r="F121" s="244" t="s">
        <v>868</v>
      </c>
      <c r="G121" s="245"/>
      <c r="H121" s="244" t="s">
        <v>112</v>
      </c>
      <c r="I121" s="244" t="s">
        <v>55</v>
      </c>
      <c r="J121" s="244" t="s">
        <v>869</v>
      </c>
      <c r="K121" s="270"/>
    </row>
    <row r="122" spans="2:11" ht="17.25" customHeight="1">
      <c r="B122" s="269"/>
      <c r="C122" s="246" t="s">
        <v>870</v>
      </c>
      <c r="D122" s="246"/>
      <c r="E122" s="246"/>
      <c r="F122" s="247" t="s">
        <v>871</v>
      </c>
      <c r="G122" s="248"/>
      <c r="H122" s="246"/>
      <c r="I122" s="246"/>
      <c r="J122" s="246" t="s">
        <v>872</v>
      </c>
      <c r="K122" s="270"/>
    </row>
    <row r="123" spans="2:11" ht="5.25" customHeight="1">
      <c r="B123" s="271"/>
      <c r="C123" s="249"/>
      <c r="D123" s="249"/>
      <c r="E123" s="249"/>
      <c r="F123" s="249"/>
      <c r="G123" s="232"/>
      <c r="H123" s="249"/>
      <c r="I123" s="249"/>
      <c r="J123" s="249"/>
      <c r="K123" s="272"/>
    </row>
    <row r="124" spans="2:11" ht="15" customHeight="1">
      <c r="B124" s="271"/>
      <c r="C124" s="232" t="s">
        <v>876</v>
      </c>
      <c r="D124" s="249"/>
      <c r="E124" s="249"/>
      <c r="F124" s="251" t="s">
        <v>873</v>
      </c>
      <c r="G124" s="232"/>
      <c r="H124" s="232" t="s">
        <v>912</v>
      </c>
      <c r="I124" s="232" t="s">
        <v>875</v>
      </c>
      <c r="J124" s="232">
        <v>120</v>
      </c>
      <c r="K124" s="273"/>
    </row>
    <row r="125" spans="2:11" ht="15" customHeight="1">
      <c r="B125" s="271"/>
      <c r="C125" s="232" t="s">
        <v>921</v>
      </c>
      <c r="D125" s="232"/>
      <c r="E125" s="232"/>
      <c r="F125" s="251" t="s">
        <v>873</v>
      </c>
      <c r="G125" s="232"/>
      <c r="H125" s="232" t="s">
        <v>922</v>
      </c>
      <c r="I125" s="232" t="s">
        <v>875</v>
      </c>
      <c r="J125" s="232" t="s">
        <v>923</v>
      </c>
      <c r="K125" s="273"/>
    </row>
    <row r="126" spans="2:11" ht="15" customHeight="1">
      <c r="B126" s="271"/>
      <c r="C126" s="232" t="s">
        <v>822</v>
      </c>
      <c r="D126" s="232"/>
      <c r="E126" s="232"/>
      <c r="F126" s="251" t="s">
        <v>873</v>
      </c>
      <c r="G126" s="232"/>
      <c r="H126" s="232" t="s">
        <v>924</v>
      </c>
      <c r="I126" s="232" t="s">
        <v>875</v>
      </c>
      <c r="J126" s="232" t="s">
        <v>923</v>
      </c>
      <c r="K126" s="273"/>
    </row>
    <row r="127" spans="2:11" ht="15" customHeight="1">
      <c r="B127" s="271"/>
      <c r="C127" s="232" t="s">
        <v>884</v>
      </c>
      <c r="D127" s="232"/>
      <c r="E127" s="232"/>
      <c r="F127" s="251" t="s">
        <v>879</v>
      </c>
      <c r="G127" s="232"/>
      <c r="H127" s="232" t="s">
        <v>885</v>
      </c>
      <c r="I127" s="232" t="s">
        <v>875</v>
      </c>
      <c r="J127" s="232">
        <v>15</v>
      </c>
      <c r="K127" s="273"/>
    </row>
    <row r="128" spans="2:11" ht="15" customHeight="1">
      <c r="B128" s="271"/>
      <c r="C128" s="253" t="s">
        <v>886</v>
      </c>
      <c r="D128" s="253"/>
      <c r="E128" s="253"/>
      <c r="F128" s="254" t="s">
        <v>879</v>
      </c>
      <c r="G128" s="253"/>
      <c r="H128" s="253" t="s">
        <v>887</v>
      </c>
      <c r="I128" s="253" t="s">
        <v>875</v>
      </c>
      <c r="J128" s="253">
        <v>15</v>
      </c>
      <c r="K128" s="273"/>
    </row>
    <row r="129" spans="2:11" ht="15" customHeight="1">
      <c r="B129" s="271"/>
      <c r="C129" s="253" t="s">
        <v>888</v>
      </c>
      <c r="D129" s="253"/>
      <c r="E129" s="253"/>
      <c r="F129" s="254" t="s">
        <v>879</v>
      </c>
      <c r="G129" s="253"/>
      <c r="H129" s="253" t="s">
        <v>889</v>
      </c>
      <c r="I129" s="253" t="s">
        <v>875</v>
      </c>
      <c r="J129" s="253">
        <v>20</v>
      </c>
      <c r="K129" s="273"/>
    </row>
    <row r="130" spans="2:11" ht="15" customHeight="1">
      <c r="B130" s="271"/>
      <c r="C130" s="253" t="s">
        <v>890</v>
      </c>
      <c r="D130" s="253"/>
      <c r="E130" s="253"/>
      <c r="F130" s="254" t="s">
        <v>879</v>
      </c>
      <c r="G130" s="253"/>
      <c r="H130" s="253" t="s">
        <v>891</v>
      </c>
      <c r="I130" s="253" t="s">
        <v>875</v>
      </c>
      <c r="J130" s="253">
        <v>20</v>
      </c>
      <c r="K130" s="273"/>
    </row>
    <row r="131" spans="2:11" ht="15" customHeight="1">
      <c r="B131" s="271"/>
      <c r="C131" s="232" t="s">
        <v>878</v>
      </c>
      <c r="D131" s="232"/>
      <c r="E131" s="232"/>
      <c r="F131" s="251" t="s">
        <v>879</v>
      </c>
      <c r="G131" s="232"/>
      <c r="H131" s="232" t="s">
        <v>912</v>
      </c>
      <c r="I131" s="232" t="s">
        <v>875</v>
      </c>
      <c r="J131" s="232">
        <v>50</v>
      </c>
      <c r="K131" s="273"/>
    </row>
    <row r="132" spans="2:11" ht="15" customHeight="1">
      <c r="B132" s="271"/>
      <c r="C132" s="232" t="s">
        <v>892</v>
      </c>
      <c r="D132" s="232"/>
      <c r="E132" s="232"/>
      <c r="F132" s="251" t="s">
        <v>879</v>
      </c>
      <c r="G132" s="232"/>
      <c r="H132" s="232" t="s">
        <v>912</v>
      </c>
      <c r="I132" s="232" t="s">
        <v>875</v>
      </c>
      <c r="J132" s="232">
        <v>50</v>
      </c>
      <c r="K132" s="273"/>
    </row>
    <row r="133" spans="2:11" ht="15" customHeight="1">
      <c r="B133" s="271"/>
      <c r="C133" s="232" t="s">
        <v>898</v>
      </c>
      <c r="D133" s="232"/>
      <c r="E133" s="232"/>
      <c r="F133" s="251" t="s">
        <v>879</v>
      </c>
      <c r="G133" s="232"/>
      <c r="H133" s="232" t="s">
        <v>912</v>
      </c>
      <c r="I133" s="232" t="s">
        <v>875</v>
      </c>
      <c r="J133" s="232">
        <v>50</v>
      </c>
      <c r="K133" s="273"/>
    </row>
    <row r="134" spans="2:11" ht="15" customHeight="1">
      <c r="B134" s="271"/>
      <c r="C134" s="232" t="s">
        <v>900</v>
      </c>
      <c r="D134" s="232"/>
      <c r="E134" s="232"/>
      <c r="F134" s="251" t="s">
        <v>879</v>
      </c>
      <c r="G134" s="232"/>
      <c r="H134" s="232" t="s">
        <v>912</v>
      </c>
      <c r="I134" s="232" t="s">
        <v>875</v>
      </c>
      <c r="J134" s="232">
        <v>50</v>
      </c>
      <c r="K134" s="273"/>
    </row>
    <row r="135" spans="2:11" ht="15" customHeight="1">
      <c r="B135" s="271"/>
      <c r="C135" s="232" t="s">
        <v>117</v>
      </c>
      <c r="D135" s="232"/>
      <c r="E135" s="232"/>
      <c r="F135" s="251" t="s">
        <v>879</v>
      </c>
      <c r="G135" s="232"/>
      <c r="H135" s="232" t="s">
        <v>925</v>
      </c>
      <c r="I135" s="232" t="s">
        <v>875</v>
      </c>
      <c r="J135" s="232">
        <v>255</v>
      </c>
      <c r="K135" s="273"/>
    </row>
    <row r="136" spans="2:11" ht="15" customHeight="1">
      <c r="B136" s="271"/>
      <c r="C136" s="232" t="s">
        <v>902</v>
      </c>
      <c r="D136" s="232"/>
      <c r="E136" s="232"/>
      <c r="F136" s="251" t="s">
        <v>873</v>
      </c>
      <c r="G136" s="232"/>
      <c r="H136" s="232" t="s">
        <v>926</v>
      </c>
      <c r="I136" s="232" t="s">
        <v>904</v>
      </c>
      <c r="J136" s="232"/>
      <c r="K136" s="273"/>
    </row>
    <row r="137" spans="2:11" ht="15" customHeight="1">
      <c r="B137" s="271"/>
      <c r="C137" s="232" t="s">
        <v>905</v>
      </c>
      <c r="D137" s="232"/>
      <c r="E137" s="232"/>
      <c r="F137" s="251" t="s">
        <v>873</v>
      </c>
      <c r="G137" s="232"/>
      <c r="H137" s="232" t="s">
        <v>927</v>
      </c>
      <c r="I137" s="232" t="s">
        <v>907</v>
      </c>
      <c r="J137" s="232"/>
      <c r="K137" s="273"/>
    </row>
    <row r="138" spans="2:11" ht="15" customHeight="1">
      <c r="B138" s="271"/>
      <c r="C138" s="232" t="s">
        <v>908</v>
      </c>
      <c r="D138" s="232"/>
      <c r="E138" s="232"/>
      <c r="F138" s="251" t="s">
        <v>873</v>
      </c>
      <c r="G138" s="232"/>
      <c r="H138" s="232" t="s">
        <v>908</v>
      </c>
      <c r="I138" s="232" t="s">
        <v>907</v>
      </c>
      <c r="J138" s="232"/>
      <c r="K138" s="273"/>
    </row>
    <row r="139" spans="2:11" ht="15" customHeight="1">
      <c r="B139" s="271"/>
      <c r="C139" s="232" t="s">
        <v>36</v>
      </c>
      <c r="D139" s="232"/>
      <c r="E139" s="232"/>
      <c r="F139" s="251" t="s">
        <v>873</v>
      </c>
      <c r="G139" s="232"/>
      <c r="H139" s="232" t="s">
        <v>928</v>
      </c>
      <c r="I139" s="232" t="s">
        <v>907</v>
      </c>
      <c r="J139" s="232"/>
      <c r="K139" s="273"/>
    </row>
    <row r="140" spans="2:11" ht="15" customHeight="1">
      <c r="B140" s="271"/>
      <c r="C140" s="232" t="s">
        <v>929</v>
      </c>
      <c r="D140" s="232"/>
      <c r="E140" s="232"/>
      <c r="F140" s="251" t="s">
        <v>873</v>
      </c>
      <c r="G140" s="232"/>
      <c r="H140" s="232" t="s">
        <v>930</v>
      </c>
      <c r="I140" s="232" t="s">
        <v>907</v>
      </c>
      <c r="J140" s="232"/>
      <c r="K140" s="273"/>
    </row>
    <row r="141" spans="2:11" ht="15" customHeight="1">
      <c r="B141" s="274"/>
      <c r="C141" s="275"/>
      <c r="D141" s="275"/>
      <c r="E141" s="275"/>
      <c r="F141" s="275"/>
      <c r="G141" s="275"/>
      <c r="H141" s="275"/>
      <c r="I141" s="275"/>
      <c r="J141" s="275"/>
      <c r="K141" s="276"/>
    </row>
    <row r="142" spans="2:11" ht="18.75" customHeight="1">
      <c r="B142" s="228"/>
      <c r="C142" s="228"/>
      <c r="D142" s="228"/>
      <c r="E142" s="228"/>
      <c r="F142" s="263"/>
      <c r="G142" s="228"/>
      <c r="H142" s="228"/>
      <c r="I142" s="228"/>
      <c r="J142" s="228"/>
      <c r="K142" s="228"/>
    </row>
    <row r="143" spans="2:11" ht="18.75" customHeight="1">
      <c r="B143" s="238"/>
      <c r="C143" s="238"/>
      <c r="D143" s="238"/>
      <c r="E143" s="238"/>
      <c r="F143" s="238"/>
      <c r="G143" s="238"/>
      <c r="H143" s="238"/>
      <c r="I143" s="238"/>
      <c r="J143" s="238"/>
      <c r="K143" s="238"/>
    </row>
    <row r="144" spans="2:11" ht="7.5" customHeight="1">
      <c r="B144" s="239"/>
      <c r="C144" s="240"/>
      <c r="D144" s="240"/>
      <c r="E144" s="240"/>
      <c r="F144" s="240"/>
      <c r="G144" s="240"/>
      <c r="H144" s="240"/>
      <c r="I144" s="240"/>
      <c r="J144" s="240"/>
      <c r="K144" s="241"/>
    </row>
    <row r="145" spans="2:11" ht="45" customHeight="1">
      <c r="B145" s="242"/>
      <c r="C145" s="344" t="s">
        <v>931</v>
      </c>
      <c r="D145" s="344"/>
      <c r="E145" s="344"/>
      <c r="F145" s="344"/>
      <c r="G145" s="344"/>
      <c r="H145" s="344"/>
      <c r="I145" s="344"/>
      <c r="J145" s="344"/>
      <c r="K145" s="243"/>
    </row>
    <row r="146" spans="2:11" ht="17.25" customHeight="1">
      <c r="B146" s="242"/>
      <c r="C146" s="244" t="s">
        <v>867</v>
      </c>
      <c r="D146" s="244"/>
      <c r="E146" s="244"/>
      <c r="F146" s="244" t="s">
        <v>868</v>
      </c>
      <c r="G146" s="245"/>
      <c r="H146" s="244" t="s">
        <v>112</v>
      </c>
      <c r="I146" s="244" t="s">
        <v>55</v>
      </c>
      <c r="J146" s="244" t="s">
        <v>869</v>
      </c>
      <c r="K146" s="243"/>
    </row>
    <row r="147" spans="2:11" ht="17.25" customHeight="1">
      <c r="B147" s="242"/>
      <c r="C147" s="246" t="s">
        <v>870</v>
      </c>
      <c r="D147" s="246"/>
      <c r="E147" s="246"/>
      <c r="F147" s="247" t="s">
        <v>871</v>
      </c>
      <c r="G147" s="248"/>
      <c r="H147" s="246"/>
      <c r="I147" s="246"/>
      <c r="J147" s="246" t="s">
        <v>872</v>
      </c>
      <c r="K147" s="243"/>
    </row>
    <row r="148" spans="2:11" ht="5.25" customHeight="1">
      <c r="B148" s="252"/>
      <c r="C148" s="249"/>
      <c r="D148" s="249"/>
      <c r="E148" s="249"/>
      <c r="F148" s="249"/>
      <c r="G148" s="250"/>
      <c r="H148" s="249"/>
      <c r="I148" s="249"/>
      <c r="J148" s="249"/>
      <c r="K148" s="273"/>
    </row>
    <row r="149" spans="2:11" ht="15" customHeight="1">
      <c r="B149" s="252"/>
      <c r="C149" s="277" t="s">
        <v>876</v>
      </c>
      <c r="D149" s="232"/>
      <c r="E149" s="232"/>
      <c r="F149" s="278" t="s">
        <v>873</v>
      </c>
      <c r="G149" s="232"/>
      <c r="H149" s="277" t="s">
        <v>912</v>
      </c>
      <c r="I149" s="277" t="s">
        <v>875</v>
      </c>
      <c r="J149" s="277">
        <v>120</v>
      </c>
      <c r="K149" s="273"/>
    </row>
    <row r="150" spans="2:11" ht="15" customHeight="1">
      <c r="B150" s="252"/>
      <c r="C150" s="277" t="s">
        <v>921</v>
      </c>
      <c r="D150" s="232"/>
      <c r="E150" s="232"/>
      <c r="F150" s="278" t="s">
        <v>873</v>
      </c>
      <c r="G150" s="232"/>
      <c r="H150" s="277" t="s">
        <v>932</v>
      </c>
      <c r="I150" s="277" t="s">
        <v>875</v>
      </c>
      <c r="J150" s="277" t="s">
        <v>923</v>
      </c>
      <c r="K150" s="273"/>
    </row>
    <row r="151" spans="2:11" ht="15" customHeight="1">
      <c r="B151" s="252"/>
      <c r="C151" s="277" t="s">
        <v>822</v>
      </c>
      <c r="D151" s="232"/>
      <c r="E151" s="232"/>
      <c r="F151" s="278" t="s">
        <v>873</v>
      </c>
      <c r="G151" s="232"/>
      <c r="H151" s="277" t="s">
        <v>933</v>
      </c>
      <c r="I151" s="277" t="s">
        <v>875</v>
      </c>
      <c r="J151" s="277" t="s">
        <v>923</v>
      </c>
      <c r="K151" s="273"/>
    </row>
    <row r="152" spans="2:11" ht="15" customHeight="1">
      <c r="B152" s="252"/>
      <c r="C152" s="277" t="s">
        <v>878</v>
      </c>
      <c r="D152" s="232"/>
      <c r="E152" s="232"/>
      <c r="F152" s="278" t="s">
        <v>879</v>
      </c>
      <c r="G152" s="232"/>
      <c r="H152" s="277" t="s">
        <v>912</v>
      </c>
      <c r="I152" s="277" t="s">
        <v>875</v>
      </c>
      <c r="J152" s="277">
        <v>50</v>
      </c>
      <c r="K152" s="273"/>
    </row>
    <row r="153" spans="2:11" ht="15" customHeight="1">
      <c r="B153" s="252"/>
      <c r="C153" s="277" t="s">
        <v>881</v>
      </c>
      <c r="D153" s="232"/>
      <c r="E153" s="232"/>
      <c r="F153" s="278" t="s">
        <v>873</v>
      </c>
      <c r="G153" s="232"/>
      <c r="H153" s="277" t="s">
        <v>912</v>
      </c>
      <c r="I153" s="277" t="s">
        <v>883</v>
      </c>
      <c r="J153" s="277"/>
      <c r="K153" s="273"/>
    </row>
    <row r="154" spans="2:11" ht="15" customHeight="1">
      <c r="B154" s="252"/>
      <c r="C154" s="277" t="s">
        <v>892</v>
      </c>
      <c r="D154" s="232"/>
      <c r="E154" s="232"/>
      <c r="F154" s="278" t="s">
        <v>879</v>
      </c>
      <c r="G154" s="232"/>
      <c r="H154" s="277" t="s">
        <v>912</v>
      </c>
      <c r="I154" s="277" t="s">
        <v>875</v>
      </c>
      <c r="J154" s="277">
        <v>50</v>
      </c>
      <c r="K154" s="273"/>
    </row>
    <row r="155" spans="2:11" ht="15" customHeight="1">
      <c r="B155" s="252"/>
      <c r="C155" s="277" t="s">
        <v>900</v>
      </c>
      <c r="D155" s="232"/>
      <c r="E155" s="232"/>
      <c r="F155" s="278" t="s">
        <v>879</v>
      </c>
      <c r="G155" s="232"/>
      <c r="H155" s="277" t="s">
        <v>912</v>
      </c>
      <c r="I155" s="277" t="s">
        <v>875</v>
      </c>
      <c r="J155" s="277">
        <v>50</v>
      </c>
      <c r="K155" s="273"/>
    </row>
    <row r="156" spans="2:11" ht="15" customHeight="1">
      <c r="B156" s="252"/>
      <c r="C156" s="277" t="s">
        <v>898</v>
      </c>
      <c r="D156" s="232"/>
      <c r="E156" s="232"/>
      <c r="F156" s="278" t="s">
        <v>879</v>
      </c>
      <c r="G156" s="232"/>
      <c r="H156" s="277" t="s">
        <v>912</v>
      </c>
      <c r="I156" s="277" t="s">
        <v>875</v>
      </c>
      <c r="J156" s="277">
        <v>50</v>
      </c>
      <c r="K156" s="273"/>
    </row>
    <row r="157" spans="2:11" ht="15" customHeight="1">
      <c r="B157" s="252"/>
      <c r="C157" s="277" t="s">
        <v>85</v>
      </c>
      <c r="D157" s="232"/>
      <c r="E157" s="232"/>
      <c r="F157" s="278" t="s">
        <v>873</v>
      </c>
      <c r="G157" s="232"/>
      <c r="H157" s="277" t="s">
        <v>934</v>
      </c>
      <c r="I157" s="277" t="s">
        <v>875</v>
      </c>
      <c r="J157" s="277" t="s">
        <v>935</v>
      </c>
      <c r="K157" s="273"/>
    </row>
    <row r="158" spans="2:11" ht="15" customHeight="1">
      <c r="B158" s="252"/>
      <c r="C158" s="277" t="s">
        <v>936</v>
      </c>
      <c r="D158" s="232"/>
      <c r="E158" s="232"/>
      <c r="F158" s="278" t="s">
        <v>873</v>
      </c>
      <c r="G158" s="232"/>
      <c r="H158" s="277" t="s">
        <v>937</v>
      </c>
      <c r="I158" s="277" t="s">
        <v>907</v>
      </c>
      <c r="J158" s="277"/>
      <c r="K158" s="273"/>
    </row>
    <row r="159" spans="2:11" ht="15" customHeight="1">
      <c r="B159" s="279"/>
      <c r="C159" s="261"/>
      <c r="D159" s="261"/>
      <c r="E159" s="261"/>
      <c r="F159" s="261"/>
      <c r="G159" s="261"/>
      <c r="H159" s="261"/>
      <c r="I159" s="261"/>
      <c r="J159" s="261"/>
      <c r="K159" s="280"/>
    </row>
    <row r="160" spans="2:11" ht="18.75" customHeight="1">
      <c r="B160" s="228"/>
      <c r="C160" s="232"/>
      <c r="D160" s="232"/>
      <c r="E160" s="232"/>
      <c r="F160" s="251"/>
      <c r="G160" s="232"/>
      <c r="H160" s="232"/>
      <c r="I160" s="232"/>
      <c r="J160" s="232"/>
      <c r="K160" s="228"/>
    </row>
    <row r="161" spans="2:11" ht="18.75" customHeight="1">
      <c r="B161" s="238"/>
      <c r="C161" s="238"/>
      <c r="D161" s="238"/>
      <c r="E161" s="238"/>
      <c r="F161" s="238"/>
      <c r="G161" s="238"/>
      <c r="H161" s="238"/>
      <c r="I161" s="238"/>
      <c r="J161" s="238"/>
      <c r="K161" s="238"/>
    </row>
    <row r="162" spans="2:11" ht="7.5" customHeight="1">
      <c r="B162" s="220"/>
      <c r="C162" s="221"/>
      <c r="D162" s="221"/>
      <c r="E162" s="221"/>
      <c r="F162" s="221"/>
      <c r="G162" s="221"/>
      <c r="H162" s="221"/>
      <c r="I162" s="221"/>
      <c r="J162" s="221"/>
      <c r="K162" s="222"/>
    </row>
    <row r="163" spans="2:11" ht="45" customHeight="1">
      <c r="B163" s="223"/>
      <c r="C163" s="339" t="s">
        <v>938</v>
      </c>
      <c r="D163" s="339"/>
      <c r="E163" s="339"/>
      <c r="F163" s="339"/>
      <c r="G163" s="339"/>
      <c r="H163" s="339"/>
      <c r="I163" s="339"/>
      <c r="J163" s="339"/>
      <c r="K163" s="224"/>
    </row>
    <row r="164" spans="2:11" ht="17.25" customHeight="1">
      <c r="B164" s="223"/>
      <c r="C164" s="244" t="s">
        <v>867</v>
      </c>
      <c r="D164" s="244"/>
      <c r="E164" s="244"/>
      <c r="F164" s="244" t="s">
        <v>868</v>
      </c>
      <c r="G164" s="281"/>
      <c r="H164" s="282" t="s">
        <v>112</v>
      </c>
      <c r="I164" s="282" t="s">
        <v>55</v>
      </c>
      <c r="J164" s="244" t="s">
        <v>869</v>
      </c>
      <c r="K164" s="224"/>
    </row>
    <row r="165" spans="2:11" ht="17.25" customHeight="1">
      <c r="B165" s="225"/>
      <c r="C165" s="246" t="s">
        <v>870</v>
      </c>
      <c r="D165" s="246"/>
      <c r="E165" s="246"/>
      <c r="F165" s="247" t="s">
        <v>871</v>
      </c>
      <c r="G165" s="283"/>
      <c r="H165" s="284"/>
      <c r="I165" s="284"/>
      <c r="J165" s="246" t="s">
        <v>872</v>
      </c>
      <c r="K165" s="226"/>
    </row>
    <row r="166" spans="2:11" ht="5.25" customHeight="1">
      <c r="B166" s="252"/>
      <c r="C166" s="249"/>
      <c r="D166" s="249"/>
      <c r="E166" s="249"/>
      <c r="F166" s="249"/>
      <c r="G166" s="250"/>
      <c r="H166" s="249"/>
      <c r="I166" s="249"/>
      <c r="J166" s="249"/>
      <c r="K166" s="273"/>
    </row>
    <row r="167" spans="2:11" ht="15" customHeight="1">
      <c r="B167" s="252"/>
      <c r="C167" s="232" t="s">
        <v>876</v>
      </c>
      <c r="D167" s="232"/>
      <c r="E167" s="232"/>
      <c r="F167" s="251" t="s">
        <v>873</v>
      </c>
      <c r="G167" s="232"/>
      <c r="H167" s="232" t="s">
        <v>912</v>
      </c>
      <c r="I167" s="232" t="s">
        <v>875</v>
      </c>
      <c r="J167" s="232">
        <v>120</v>
      </c>
      <c r="K167" s="273"/>
    </row>
    <row r="168" spans="2:11" ht="15" customHeight="1">
      <c r="B168" s="252"/>
      <c r="C168" s="232" t="s">
        <v>921</v>
      </c>
      <c r="D168" s="232"/>
      <c r="E168" s="232"/>
      <c r="F168" s="251" t="s">
        <v>873</v>
      </c>
      <c r="G168" s="232"/>
      <c r="H168" s="232" t="s">
        <v>922</v>
      </c>
      <c r="I168" s="232" t="s">
        <v>875</v>
      </c>
      <c r="J168" s="232" t="s">
        <v>923</v>
      </c>
      <c r="K168" s="273"/>
    </row>
    <row r="169" spans="2:11" ht="15" customHeight="1">
      <c r="B169" s="252"/>
      <c r="C169" s="232" t="s">
        <v>822</v>
      </c>
      <c r="D169" s="232"/>
      <c r="E169" s="232"/>
      <c r="F169" s="251" t="s">
        <v>873</v>
      </c>
      <c r="G169" s="232"/>
      <c r="H169" s="232" t="s">
        <v>939</v>
      </c>
      <c r="I169" s="232" t="s">
        <v>875</v>
      </c>
      <c r="J169" s="232" t="s">
        <v>923</v>
      </c>
      <c r="K169" s="273"/>
    </row>
    <row r="170" spans="2:11" ht="15" customHeight="1">
      <c r="B170" s="252"/>
      <c r="C170" s="232" t="s">
        <v>878</v>
      </c>
      <c r="D170" s="232"/>
      <c r="E170" s="232"/>
      <c r="F170" s="251" t="s">
        <v>879</v>
      </c>
      <c r="G170" s="232"/>
      <c r="H170" s="232" t="s">
        <v>939</v>
      </c>
      <c r="I170" s="232" t="s">
        <v>875</v>
      </c>
      <c r="J170" s="232">
        <v>50</v>
      </c>
      <c r="K170" s="273"/>
    </row>
    <row r="171" spans="2:11" ht="15" customHeight="1">
      <c r="B171" s="252"/>
      <c r="C171" s="232" t="s">
        <v>881</v>
      </c>
      <c r="D171" s="232"/>
      <c r="E171" s="232"/>
      <c r="F171" s="251" t="s">
        <v>873</v>
      </c>
      <c r="G171" s="232"/>
      <c r="H171" s="232" t="s">
        <v>939</v>
      </c>
      <c r="I171" s="232" t="s">
        <v>883</v>
      </c>
      <c r="J171" s="232"/>
      <c r="K171" s="273"/>
    </row>
    <row r="172" spans="2:11" ht="15" customHeight="1">
      <c r="B172" s="252"/>
      <c r="C172" s="232" t="s">
        <v>892</v>
      </c>
      <c r="D172" s="232"/>
      <c r="E172" s="232"/>
      <c r="F172" s="251" t="s">
        <v>879</v>
      </c>
      <c r="G172" s="232"/>
      <c r="H172" s="232" t="s">
        <v>939</v>
      </c>
      <c r="I172" s="232" t="s">
        <v>875</v>
      </c>
      <c r="J172" s="232">
        <v>50</v>
      </c>
      <c r="K172" s="273"/>
    </row>
    <row r="173" spans="2:11" ht="15" customHeight="1">
      <c r="B173" s="252"/>
      <c r="C173" s="232" t="s">
        <v>900</v>
      </c>
      <c r="D173" s="232"/>
      <c r="E173" s="232"/>
      <c r="F173" s="251" t="s">
        <v>879</v>
      </c>
      <c r="G173" s="232"/>
      <c r="H173" s="232" t="s">
        <v>939</v>
      </c>
      <c r="I173" s="232" t="s">
        <v>875</v>
      </c>
      <c r="J173" s="232">
        <v>50</v>
      </c>
      <c r="K173" s="273"/>
    </row>
    <row r="174" spans="2:11" ht="15" customHeight="1">
      <c r="B174" s="252"/>
      <c r="C174" s="232" t="s">
        <v>898</v>
      </c>
      <c r="D174" s="232"/>
      <c r="E174" s="232"/>
      <c r="F174" s="251" t="s">
        <v>879</v>
      </c>
      <c r="G174" s="232"/>
      <c r="H174" s="232" t="s">
        <v>939</v>
      </c>
      <c r="I174" s="232" t="s">
        <v>875</v>
      </c>
      <c r="J174" s="232">
        <v>50</v>
      </c>
      <c r="K174" s="273"/>
    </row>
    <row r="175" spans="2:11" ht="15" customHeight="1">
      <c r="B175" s="252"/>
      <c r="C175" s="232" t="s">
        <v>111</v>
      </c>
      <c r="D175" s="232"/>
      <c r="E175" s="232"/>
      <c r="F175" s="251" t="s">
        <v>873</v>
      </c>
      <c r="G175" s="232"/>
      <c r="H175" s="232" t="s">
        <v>940</v>
      </c>
      <c r="I175" s="232" t="s">
        <v>941</v>
      </c>
      <c r="J175" s="232"/>
      <c r="K175" s="273"/>
    </row>
    <row r="176" spans="2:11" ht="15" customHeight="1">
      <c r="B176" s="252"/>
      <c r="C176" s="232" t="s">
        <v>55</v>
      </c>
      <c r="D176" s="232"/>
      <c r="E176" s="232"/>
      <c r="F176" s="251" t="s">
        <v>873</v>
      </c>
      <c r="G176" s="232"/>
      <c r="H176" s="232" t="s">
        <v>942</v>
      </c>
      <c r="I176" s="232" t="s">
        <v>943</v>
      </c>
      <c r="J176" s="232">
        <v>1</v>
      </c>
      <c r="K176" s="273"/>
    </row>
    <row r="177" spans="2:11" ht="15" customHeight="1">
      <c r="B177" s="252"/>
      <c r="C177" s="232" t="s">
        <v>51</v>
      </c>
      <c r="D177" s="232"/>
      <c r="E177" s="232"/>
      <c r="F177" s="251" t="s">
        <v>873</v>
      </c>
      <c r="G177" s="232"/>
      <c r="H177" s="232" t="s">
        <v>944</v>
      </c>
      <c r="I177" s="232" t="s">
        <v>875</v>
      </c>
      <c r="J177" s="232">
        <v>20</v>
      </c>
      <c r="K177" s="273"/>
    </row>
    <row r="178" spans="2:11" ht="15" customHeight="1">
      <c r="B178" s="252"/>
      <c r="C178" s="232" t="s">
        <v>112</v>
      </c>
      <c r="D178" s="232"/>
      <c r="E178" s="232"/>
      <c r="F178" s="251" t="s">
        <v>873</v>
      </c>
      <c r="G178" s="232"/>
      <c r="H178" s="232" t="s">
        <v>945</v>
      </c>
      <c r="I178" s="232" t="s">
        <v>875</v>
      </c>
      <c r="J178" s="232">
        <v>255</v>
      </c>
      <c r="K178" s="273"/>
    </row>
    <row r="179" spans="2:11" ht="15" customHeight="1">
      <c r="B179" s="252"/>
      <c r="C179" s="232" t="s">
        <v>113</v>
      </c>
      <c r="D179" s="232"/>
      <c r="E179" s="232"/>
      <c r="F179" s="251" t="s">
        <v>873</v>
      </c>
      <c r="G179" s="232"/>
      <c r="H179" s="232" t="s">
        <v>838</v>
      </c>
      <c r="I179" s="232" t="s">
        <v>875</v>
      </c>
      <c r="J179" s="232">
        <v>10</v>
      </c>
      <c r="K179" s="273"/>
    </row>
    <row r="180" spans="2:11" ht="15" customHeight="1">
      <c r="B180" s="252"/>
      <c r="C180" s="232" t="s">
        <v>114</v>
      </c>
      <c r="D180" s="232"/>
      <c r="E180" s="232"/>
      <c r="F180" s="251" t="s">
        <v>873</v>
      </c>
      <c r="G180" s="232"/>
      <c r="H180" s="232" t="s">
        <v>946</v>
      </c>
      <c r="I180" s="232" t="s">
        <v>907</v>
      </c>
      <c r="J180" s="232"/>
      <c r="K180" s="273"/>
    </row>
    <row r="181" spans="2:11" ht="15" customHeight="1">
      <c r="B181" s="252"/>
      <c r="C181" s="232" t="s">
        <v>947</v>
      </c>
      <c r="D181" s="232"/>
      <c r="E181" s="232"/>
      <c r="F181" s="251" t="s">
        <v>873</v>
      </c>
      <c r="G181" s="232"/>
      <c r="H181" s="232" t="s">
        <v>948</v>
      </c>
      <c r="I181" s="232" t="s">
        <v>907</v>
      </c>
      <c r="J181" s="232"/>
      <c r="K181" s="273"/>
    </row>
    <row r="182" spans="2:11" ht="15" customHeight="1">
      <c r="B182" s="252"/>
      <c r="C182" s="232" t="s">
        <v>936</v>
      </c>
      <c r="D182" s="232"/>
      <c r="E182" s="232"/>
      <c r="F182" s="251" t="s">
        <v>873</v>
      </c>
      <c r="G182" s="232"/>
      <c r="H182" s="232" t="s">
        <v>949</v>
      </c>
      <c r="I182" s="232" t="s">
        <v>907</v>
      </c>
      <c r="J182" s="232"/>
      <c r="K182" s="273"/>
    </row>
    <row r="183" spans="2:11" ht="15" customHeight="1">
      <c r="B183" s="252"/>
      <c r="C183" s="232" t="s">
        <v>116</v>
      </c>
      <c r="D183" s="232"/>
      <c r="E183" s="232"/>
      <c r="F183" s="251" t="s">
        <v>879</v>
      </c>
      <c r="G183" s="232"/>
      <c r="H183" s="232" t="s">
        <v>950</v>
      </c>
      <c r="I183" s="232" t="s">
        <v>875</v>
      </c>
      <c r="J183" s="232">
        <v>50</v>
      </c>
      <c r="K183" s="273"/>
    </row>
    <row r="184" spans="2:11" ht="15" customHeight="1">
      <c r="B184" s="252"/>
      <c r="C184" s="232" t="s">
        <v>951</v>
      </c>
      <c r="D184" s="232"/>
      <c r="E184" s="232"/>
      <c r="F184" s="251" t="s">
        <v>879</v>
      </c>
      <c r="G184" s="232"/>
      <c r="H184" s="232" t="s">
        <v>952</v>
      </c>
      <c r="I184" s="232" t="s">
        <v>953</v>
      </c>
      <c r="J184" s="232"/>
      <c r="K184" s="273"/>
    </row>
    <row r="185" spans="2:11" ht="15" customHeight="1">
      <c r="B185" s="252"/>
      <c r="C185" s="232" t="s">
        <v>954</v>
      </c>
      <c r="D185" s="232"/>
      <c r="E185" s="232"/>
      <c r="F185" s="251" t="s">
        <v>879</v>
      </c>
      <c r="G185" s="232"/>
      <c r="H185" s="232" t="s">
        <v>955</v>
      </c>
      <c r="I185" s="232" t="s">
        <v>953</v>
      </c>
      <c r="J185" s="232"/>
      <c r="K185" s="273"/>
    </row>
    <row r="186" spans="2:11" ht="15" customHeight="1">
      <c r="B186" s="252"/>
      <c r="C186" s="232" t="s">
        <v>956</v>
      </c>
      <c r="D186" s="232"/>
      <c r="E186" s="232"/>
      <c r="F186" s="251" t="s">
        <v>879</v>
      </c>
      <c r="G186" s="232"/>
      <c r="H186" s="232" t="s">
        <v>957</v>
      </c>
      <c r="I186" s="232" t="s">
        <v>953</v>
      </c>
      <c r="J186" s="232"/>
      <c r="K186" s="273"/>
    </row>
    <row r="187" spans="2:11" ht="15" customHeight="1">
      <c r="B187" s="252"/>
      <c r="C187" s="285" t="s">
        <v>958</v>
      </c>
      <c r="D187" s="232"/>
      <c r="E187" s="232"/>
      <c r="F187" s="251" t="s">
        <v>879</v>
      </c>
      <c r="G187" s="232"/>
      <c r="H187" s="232" t="s">
        <v>959</v>
      </c>
      <c r="I187" s="232" t="s">
        <v>960</v>
      </c>
      <c r="J187" s="286" t="s">
        <v>961</v>
      </c>
      <c r="K187" s="273"/>
    </row>
    <row r="188" spans="2:11" ht="15" customHeight="1">
      <c r="B188" s="252"/>
      <c r="C188" s="237" t="s">
        <v>40</v>
      </c>
      <c r="D188" s="232"/>
      <c r="E188" s="232"/>
      <c r="F188" s="251" t="s">
        <v>873</v>
      </c>
      <c r="G188" s="232"/>
      <c r="H188" s="228" t="s">
        <v>962</v>
      </c>
      <c r="I188" s="232" t="s">
        <v>963</v>
      </c>
      <c r="J188" s="232"/>
      <c r="K188" s="273"/>
    </row>
    <row r="189" spans="2:11" ht="15" customHeight="1">
      <c r="B189" s="252"/>
      <c r="C189" s="237" t="s">
        <v>964</v>
      </c>
      <c r="D189" s="232"/>
      <c r="E189" s="232"/>
      <c r="F189" s="251" t="s">
        <v>873</v>
      </c>
      <c r="G189" s="232"/>
      <c r="H189" s="232" t="s">
        <v>965</v>
      </c>
      <c r="I189" s="232" t="s">
        <v>907</v>
      </c>
      <c r="J189" s="232"/>
      <c r="K189" s="273"/>
    </row>
    <row r="190" spans="2:11" ht="15" customHeight="1">
      <c r="B190" s="252"/>
      <c r="C190" s="237" t="s">
        <v>966</v>
      </c>
      <c r="D190" s="232"/>
      <c r="E190" s="232"/>
      <c r="F190" s="251" t="s">
        <v>873</v>
      </c>
      <c r="G190" s="232"/>
      <c r="H190" s="232" t="s">
        <v>967</v>
      </c>
      <c r="I190" s="232" t="s">
        <v>907</v>
      </c>
      <c r="J190" s="232"/>
      <c r="K190" s="273"/>
    </row>
    <row r="191" spans="2:11" ht="15" customHeight="1">
      <c r="B191" s="252"/>
      <c r="C191" s="237" t="s">
        <v>968</v>
      </c>
      <c r="D191" s="232"/>
      <c r="E191" s="232"/>
      <c r="F191" s="251" t="s">
        <v>879</v>
      </c>
      <c r="G191" s="232"/>
      <c r="H191" s="232" t="s">
        <v>969</v>
      </c>
      <c r="I191" s="232" t="s">
        <v>907</v>
      </c>
      <c r="J191" s="232"/>
      <c r="K191" s="273"/>
    </row>
    <row r="192" spans="2:11" ht="15" customHeight="1">
      <c r="B192" s="279"/>
      <c r="C192" s="287"/>
      <c r="D192" s="261"/>
      <c r="E192" s="261"/>
      <c r="F192" s="261"/>
      <c r="G192" s="261"/>
      <c r="H192" s="261"/>
      <c r="I192" s="261"/>
      <c r="J192" s="261"/>
      <c r="K192" s="280"/>
    </row>
    <row r="193" spans="2:11" ht="18.75" customHeight="1">
      <c r="B193" s="228"/>
      <c r="C193" s="232"/>
      <c r="D193" s="232"/>
      <c r="E193" s="232"/>
      <c r="F193" s="251"/>
      <c r="G193" s="232"/>
      <c r="H193" s="232"/>
      <c r="I193" s="232"/>
      <c r="J193" s="232"/>
      <c r="K193" s="228"/>
    </row>
    <row r="194" spans="2:11" ht="18.75" customHeight="1">
      <c r="B194" s="228"/>
      <c r="C194" s="232"/>
      <c r="D194" s="232"/>
      <c r="E194" s="232"/>
      <c r="F194" s="251"/>
      <c r="G194" s="232"/>
      <c r="H194" s="232"/>
      <c r="I194" s="232"/>
      <c r="J194" s="232"/>
      <c r="K194" s="228"/>
    </row>
    <row r="195" spans="2:11" ht="18.75" customHeight="1">
      <c r="B195" s="238"/>
      <c r="C195" s="238"/>
      <c r="D195" s="238"/>
      <c r="E195" s="238"/>
      <c r="F195" s="238"/>
      <c r="G195" s="238"/>
      <c r="H195" s="238"/>
      <c r="I195" s="238"/>
      <c r="J195" s="238"/>
      <c r="K195" s="238"/>
    </row>
    <row r="196" spans="2:11">
      <c r="B196" s="220"/>
      <c r="C196" s="221"/>
      <c r="D196" s="221"/>
      <c r="E196" s="221"/>
      <c r="F196" s="221"/>
      <c r="G196" s="221"/>
      <c r="H196" s="221"/>
      <c r="I196" s="221"/>
      <c r="J196" s="221"/>
      <c r="K196" s="222"/>
    </row>
    <row r="197" spans="2:11" ht="22.2">
      <c r="B197" s="223"/>
      <c r="C197" s="339" t="s">
        <v>970</v>
      </c>
      <c r="D197" s="339"/>
      <c r="E197" s="339"/>
      <c r="F197" s="339"/>
      <c r="G197" s="339"/>
      <c r="H197" s="339"/>
      <c r="I197" s="339"/>
      <c r="J197" s="339"/>
      <c r="K197" s="224"/>
    </row>
    <row r="198" spans="2:11" ht="25.5" customHeight="1">
      <c r="B198" s="223"/>
      <c r="C198" s="288" t="s">
        <v>971</v>
      </c>
      <c r="D198" s="288"/>
      <c r="E198" s="288"/>
      <c r="F198" s="288" t="s">
        <v>972</v>
      </c>
      <c r="G198" s="289"/>
      <c r="H198" s="345" t="s">
        <v>973</v>
      </c>
      <c r="I198" s="345"/>
      <c r="J198" s="345"/>
      <c r="K198" s="224"/>
    </row>
    <row r="199" spans="2:11" ht="5.25" customHeight="1">
      <c r="B199" s="252"/>
      <c r="C199" s="249"/>
      <c r="D199" s="249"/>
      <c r="E199" s="249"/>
      <c r="F199" s="249"/>
      <c r="G199" s="232"/>
      <c r="H199" s="249"/>
      <c r="I199" s="249"/>
      <c r="J199" s="249"/>
      <c r="K199" s="273"/>
    </row>
    <row r="200" spans="2:11" ht="15" customHeight="1">
      <c r="B200" s="252"/>
      <c r="C200" s="232" t="s">
        <v>963</v>
      </c>
      <c r="D200" s="232"/>
      <c r="E200" s="232"/>
      <c r="F200" s="251" t="s">
        <v>41</v>
      </c>
      <c r="G200" s="232"/>
      <c r="H200" s="341" t="s">
        <v>974</v>
      </c>
      <c r="I200" s="341"/>
      <c r="J200" s="341"/>
      <c r="K200" s="273"/>
    </row>
    <row r="201" spans="2:11" ht="15" customHeight="1">
      <c r="B201" s="252"/>
      <c r="C201" s="258"/>
      <c r="D201" s="232"/>
      <c r="E201" s="232"/>
      <c r="F201" s="251" t="s">
        <v>42</v>
      </c>
      <c r="G201" s="232"/>
      <c r="H201" s="341" t="s">
        <v>975</v>
      </c>
      <c r="I201" s="341"/>
      <c r="J201" s="341"/>
      <c r="K201" s="273"/>
    </row>
    <row r="202" spans="2:11" ht="15" customHeight="1">
      <c r="B202" s="252"/>
      <c r="C202" s="258"/>
      <c r="D202" s="232"/>
      <c r="E202" s="232"/>
      <c r="F202" s="251" t="s">
        <v>45</v>
      </c>
      <c r="G202" s="232"/>
      <c r="H202" s="341" t="s">
        <v>976</v>
      </c>
      <c r="I202" s="341"/>
      <c r="J202" s="341"/>
      <c r="K202" s="273"/>
    </row>
    <row r="203" spans="2:11" ht="15" customHeight="1">
      <c r="B203" s="252"/>
      <c r="C203" s="232"/>
      <c r="D203" s="232"/>
      <c r="E203" s="232"/>
      <c r="F203" s="251" t="s">
        <v>43</v>
      </c>
      <c r="G203" s="232"/>
      <c r="H203" s="341" t="s">
        <v>977</v>
      </c>
      <c r="I203" s="341"/>
      <c r="J203" s="341"/>
      <c r="K203" s="273"/>
    </row>
    <row r="204" spans="2:11" ht="15" customHeight="1">
      <c r="B204" s="252"/>
      <c r="C204" s="232"/>
      <c r="D204" s="232"/>
      <c r="E204" s="232"/>
      <c r="F204" s="251" t="s">
        <v>44</v>
      </c>
      <c r="G204" s="232"/>
      <c r="H204" s="341" t="s">
        <v>978</v>
      </c>
      <c r="I204" s="341"/>
      <c r="J204" s="341"/>
      <c r="K204" s="273"/>
    </row>
    <row r="205" spans="2:11" ht="15" customHeight="1">
      <c r="B205" s="252"/>
      <c r="C205" s="232"/>
      <c r="D205" s="232"/>
      <c r="E205" s="232"/>
      <c r="F205" s="251"/>
      <c r="G205" s="232"/>
      <c r="H205" s="232"/>
      <c r="I205" s="232"/>
      <c r="J205" s="232"/>
      <c r="K205" s="273"/>
    </row>
    <row r="206" spans="2:11" ht="15" customHeight="1">
      <c r="B206" s="252"/>
      <c r="C206" s="232" t="s">
        <v>919</v>
      </c>
      <c r="D206" s="232"/>
      <c r="E206" s="232"/>
      <c r="F206" s="251" t="s">
        <v>74</v>
      </c>
      <c r="G206" s="232"/>
      <c r="H206" s="341" t="s">
        <v>979</v>
      </c>
      <c r="I206" s="341"/>
      <c r="J206" s="341"/>
      <c r="K206" s="273"/>
    </row>
    <row r="207" spans="2:11" ht="15" customHeight="1">
      <c r="B207" s="252"/>
      <c r="C207" s="258"/>
      <c r="D207" s="232"/>
      <c r="E207" s="232"/>
      <c r="F207" s="251" t="s">
        <v>816</v>
      </c>
      <c r="G207" s="232"/>
      <c r="H207" s="341" t="s">
        <v>817</v>
      </c>
      <c r="I207" s="341"/>
      <c r="J207" s="341"/>
      <c r="K207" s="273"/>
    </row>
    <row r="208" spans="2:11" ht="15" customHeight="1">
      <c r="B208" s="252"/>
      <c r="C208" s="232"/>
      <c r="D208" s="232"/>
      <c r="E208" s="232"/>
      <c r="F208" s="251" t="s">
        <v>814</v>
      </c>
      <c r="G208" s="232"/>
      <c r="H208" s="341" t="s">
        <v>980</v>
      </c>
      <c r="I208" s="341"/>
      <c r="J208" s="341"/>
      <c r="K208" s="273"/>
    </row>
    <row r="209" spans="2:11" ht="15" customHeight="1">
      <c r="B209" s="290"/>
      <c r="C209" s="258"/>
      <c r="D209" s="258"/>
      <c r="E209" s="258"/>
      <c r="F209" s="251" t="s">
        <v>818</v>
      </c>
      <c r="G209" s="237"/>
      <c r="H209" s="340" t="s">
        <v>819</v>
      </c>
      <c r="I209" s="340"/>
      <c r="J209" s="340"/>
      <c r="K209" s="291"/>
    </row>
    <row r="210" spans="2:11" ht="15" customHeight="1">
      <c r="B210" s="290"/>
      <c r="C210" s="258"/>
      <c r="D210" s="258"/>
      <c r="E210" s="258"/>
      <c r="F210" s="251" t="s">
        <v>820</v>
      </c>
      <c r="G210" s="237"/>
      <c r="H210" s="340" t="s">
        <v>981</v>
      </c>
      <c r="I210" s="340"/>
      <c r="J210" s="340"/>
      <c r="K210" s="291"/>
    </row>
    <row r="211" spans="2:11" ht="15" customHeight="1">
      <c r="B211" s="290"/>
      <c r="C211" s="258"/>
      <c r="D211" s="258"/>
      <c r="E211" s="258"/>
      <c r="F211" s="292"/>
      <c r="G211" s="237"/>
      <c r="H211" s="293"/>
      <c r="I211" s="293"/>
      <c r="J211" s="293"/>
      <c r="K211" s="291"/>
    </row>
    <row r="212" spans="2:11" ht="15" customHeight="1">
      <c r="B212" s="290"/>
      <c r="C212" s="232" t="s">
        <v>943</v>
      </c>
      <c r="D212" s="258"/>
      <c r="E212" s="258"/>
      <c r="F212" s="251">
        <v>1</v>
      </c>
      <c r="G212" s="237"/>
      <c r="H212" s="340" t="s">
        <v>982</v>
      </c>
      <c r="I212" s="340"/>
      <c r="J212" s="340"/>
      <c r="K212" s="291"/>
    </row>
    <row r="213" spans="2:11" ht="15" customHeight="1">
      <c r="B213" s="290"/>
      <c r="C213" s="258"/>
      <c r="D213" s="258"/>
      <c r="E213" s="258"/>
      <c r="F213" s="251">
        <v>2</v>
      </c>
      <c r="G213" s="237"/>
      <c r="H213" s="340" t="s">
        <v>983</v>
      </c>
      <c r="I213" s="340"/>
      <c r="J213" s="340"/>
      <c r="K213" s="291"/>
    </row>
    <row r="214" spans="2:11" ht="15" customHeight="1">
      <c r="B214" s="290"/>
      <c r="C214" s="258"/>
      <c r="D214" s="258"/>
      <c r="E214" s="258"/>
      <c r="F214" s="251">
        <v>3</v>
      </c>
      <c r="G214" s="237"/>
      <c r="H214" s="340" t="s">
        <v>984</v>
      </c>
      <c r="I214" s="340"/>
      <c r="J214" s="340"/>
      <c r="K214" s="291"/>
    </row>
    <row r="215" spans="2:11" ht="15" customHeight="1">
      <c r="B215" s="290"/>
      <c r="C215" s="258"/>
      <c r="D215" s="258"/>
      <c r="E215" s="258"/>
      <c r="F215" s="251">
        <v>4</v>
      </c>
      <c r="G215" s="237"/>
      <c r="H215" s="340" t="s">
        <v>985</v>
      </c>
      <c r="I215" s="340"/>
      <c r="J215" s="340"/>
      <c r="K215" s="291"/>
    </row>
    <row r="216" spans="2:11" ht="12.75" customHeight="1">
      <c r="B216" s="294"/>
      <c r="C216" s="295"/>
      <c r="D216" s="295"/>
      <c r="E216" s="295"/>
      <c r="F216" s="295"/>
      <c r="G216" s="295"/>
      <c r="H216" s="295"/>
      <c r="I216" s="295"/>
      <c r="J216" s="295"/>
      <c r="K216" s="296"/>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Položky</vt:lpstr>
      <vt:lpstr>Pokyny pro vyplnění</vt:lpstr>
      <vt:lpstr>Položky!Názvy_tisku</vt:lpstr>
      <vt:lpstr>'Rekapitulace stavby'!Názvy_tisku</vt:lpstr>
      <vt:lpstr>'Pokyny pro vyplnění'!Oblast_tisku</vt:lpstr>
      <vt:lpstr>Položky!Oblast_tisku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Dasa-NB\Dasa</dc:creator>
  <cp:lastModifiedBy>Uživatel systému Windows</cp:lastModifiedBy>
  <cp:lastPrinted>2018-11-13T06:40:05Z</cp:lastPrinted>
  <dcterms:created xsi:type="dcterms:W3CDTF">2017-05-06T12:35:46Z</dcterms:created>
  <dcterms:modified xsi:type="dcterms:W3CDTF">2019-01-14T15:39:19Z</dcterms:modified>
</cp:coreProperties>
</file>